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R:\FJS_REG\10_436-GAP nach 2020\03_ELER-Vorschläge\19 LEADER\RP\08 Videokonferenz 10-02-2022\"/>
    </mc:Choice>
  </mc:AlternateContent>
  <bookViews>
    <workbookView xWindow="0" yWindow="0" windowWidth="23040" windowHeight="9204" tabRatio="848" activeTab="1"/>
  </bookViews>
  <sheets>
    <sheet name="Mustertabelle" sheetId="19" r:id="rId1"/>
    <sheet name="Beispiel" sheetId="20" r:id="rId2"/>
  </sheets>
  <calcPr calcId="162913"/>
</workbook>
</file>

<file path=xl/calcChain.xml><?xml version="1.0" encoding="utf-8"?>
<calcChain xmlns="http://schemas.openxmlformats.org/spreadsheetml/2006/main">
  <c r="C29" i="20" l="1"/>
  <c r="C33" i="20" s="1"/>
  <c r="H21" i="20"/>
  <c r="G32" i="20" s="1"/>
  <c r="C20" i="20"/>
  <c r="C19" i="20"/>
  <c r="C18" i="20"/>
  <c r="C17" i="20"/>
  <c r="C16" i="20"/>
  <c r="C15" i="20"/>
  <c r="G9" i="20"/>
  <c r="E8" i="20"/>
  <c r="G5" i="20"/>
  <c r="F5" i="20"/>
  <c r="C5" i="20"/>
  <c r="G20" i="20" s="1"/>
  <c r="H4" i="20"/>
  <c r="E4" i="20"/>
  <c r="C4" i="20" s="1"/>
  <c r="C7" i="20" s="1"/>
  <c r="I3" i="20"/>
  <c r="D3" i="20"/>
  <c r="C3" i="20"/>
  <c r="D27" i="20" s="1"/>
  <c r="G9" i="19"/>
  <c r="C29" i="19"/>
  <c r="E29" i="20" l="1"/>
  <c r="E17" i="20"/>
  <c r="E15" i="20"/>
  <c r="E16" i="20"/>
  <c r="E18" i="20"/>
  <c r="E19" i="20"/>
  <c r="E20" i="20"/>
  <c r="E14" i="20"/>
  <c r="E21" i="20" s="1"/>
  <c r="J32" i="20"/>
  <c r="H32" i="20"/>
  <c r="G26" i="20"/>
  <c r="G28" i="20"/>
  <c r="G29" i="20"/>
  <c r="G27" i="20"/>
  <c r="C21" i="20"/>
  <c r="D14" i="20"/>
  <c r="D15" i="20"/>
  <c r="D16" i="20"/>
  <c r="D17" i="20"/>
  <c r="D18" i="20"/>
  <c r="D19" i="20"/>
  <c r="D20" i="20"/>
  <c r="D28" i="20"/>
  <c r="F14" i="20"/>
  <c r="F15" i="20"/>
  <c r="F16" i="20"/>
  <c r="F17" i="20"/>
  <c r="F18" i="20"/>
  <c r="F19" i="20"/>
  <c r="F20" i="20"/>
  <c r="E26" i="20"/>
  <c r="E27" i="20"/>
  <c r="E28" i="20"/>
  <c r="D29" i="20"/>
  <c r="D30" i="20"/>
  <c r="F30" i="20" s="1"/>
  <c r="D26" i="20"/>
  <c r="C8" i="20"/>
  <c r="G14" i="20"/>
  <c r="G15" i="20"/>
  <c r="G16" i="20"/>
  <c r="G17" i="20"/>
  <c r="G18" i="20"/>
  <c r="G19" i="20"/>
  <c r="F26" i="20"/>
  <c r="G5" i="19"/>
  <c r="F5" i="19" s="1"/>
  <c r="H21" i="19"/>
  <c r="G32" i="19" s="1"/>
  <c r="C5" i="19"/>
  <c r="E33" i="20" l="1"/>
  <c r="D33" i="20"/>
  <c r="I20" i="20"/>
  <c r="H26" i="20"/>
  <c r="G33" i="20"/>
  <c r="F36" i="20"/>
  <c r="H30" i="20"/>
  <c r="H28" i="20"/>
  <c r="I17" i="20"/>
  <c r="I16" i="20"/>
  <c r="F21" i="20"/>
  <c r="I15" i="20"/>
  <c r="D21" i="20"/>
  <c r="I19" i="20"/>
  <c r="I18" i="20"/>
  <c r="F29" i="20"/>
  <c r="H29" i="20" s="1"/>
  <c r="G21" i="20"/>
  <c r="I14" i="20"/>
  <c r="F28" i="20"/>
  <c r="F27" i="20"/>
  <c r="J20" i="20"/>
  <c r="K20" i="20" s="1"/>
  <c r="J18" i="20"/>
  <c r="J16" i="20"/>
  <c r="K16" i="20" s="1"/>
  <c r="J15" i="20"/>
  <c r="J17" i="20"/>
  <c r="I29" i="20"/>
  <c r="J19" i="20"/>
  <c r="I28" i="20"/>
  <c r="I27" i="20"/>
  <c r="I26" i="20"/>
  <c r="J14" i="20"/>
  <c r="C10" i="20"/>
  <c r="G28" i="19"/>
  <c r="G27" i="19"/>
  <c r="G26" i="19"/>
  <c r="G29" i="19"/>
  <c r="H32" i="19"/>
  <c r="J32" i="19"/>
  <c r="G14" i="19"/>
  <c r="I21" i="20" l="1"/>
  <c r="F33" i="20"/>
  <c r="K17" i="20"/>
  <c r="J29" i="20"/>
  <c r="J21" i="20"/>
  <c r="K14" i="20"/>
  <c r="K18" i="20"/>
  <c r="B30" i="20"/>
  <c r="J30" i="20"/>
  <c r="J28" i="20"/>
  <c r="H27" i="20"/>
  <c r="J27" i="20" s="1"/>
  <c r="K19" i="20"/>
  <c r="H33" i="20"/>
  <c r="B32" i="20" s="1"/>
  <c r="B26" i="20"/>
  <c r="I33" i="20"/>
  <c r="J33" i="20" s="1"/>
  <c r="J26" i="20"/>
  <c r="K15" i="20"/>
  <c r="C20" i="19"/>
  <c r="G20" i="19" s="1"/>
  <c r="K21" i="20" l="1"/>
  <c r="E9" i="20"/>
  <c r="B29" i="20"/>
  <c r="B28" i="20"/>
  <c r="B27" i="20"/>
  <c r="I3" i="19"/>
  <c r="B33" i="20" l="1"/>
  <c r="C19" i="19"/>
  <c r="G19" i="19" s="1"/>
  <c r="C18" i="19"/>
  <c r="G18" i="19" s="1"/>
  <c r="C17" i="19"/>
  <c r="C16" i="19"/>
  <c r="G16" i="19" s="1"/>
  <c r="C15" i="19"/>
  <c r="G15" i="19" s="1"/>
  <c r="H4" i="19"/>
  <c r="E8" i="19"/>
  <c r="C3" i="19"/>
  <c r="D14" i="19" s="1"/>
  <c r="D3" i="19"/>
  <c r="C21" i="19" l="1"/>
  <c r="G17" i="19"/>
  <c r="G21" i="19"/>
  <c r="D30" i="19"/>
  <c r="F30" i="19" s="1"/>
  <c r="D27" i="19"/>
  <c r="D28" i="19"/>
  <c r="D26" i="19"/>
  <c r="E4" i="19"/>
  <c r="C4" i="19" s="1"/>
  <c r="C8" i="19" s="1"/>
  <c r="D15" i="19"/>
  <c r="D16" i="19"/>
  <c r="D17" i="19"/>
  <c r="D18" i="19"/>
  <c r="D19" i="19"/>
  <c r="D20" i="19"/>
  <c r="D21" i="19" l="1"/>
  <c r="C7" i="19"/>
  <c r="F36" i="19"/>
  <c r="F20" i="19"/>
  <c r="F19" i="19"/>
  <c r="F18" i="19"/>
  <c r="F17" i="19"/>
  <c r="F16" i="19"/>
  <c r="F15" i="19"/>
  <c r="F14" i="19"/>
  <c r="F21" i="19" l="1"/>
  <c r="E19" i="19"/>
  <c r="I19" i="19" s="1"/>
  <c r="E28" i="19"/>
  <c r="E20" i="19"/>
  <c r="I20" i="19" s="1"/>
  <c r="E29" i="19"/>
  <c r="E15" i="19"/>
  <c r="I15" i="19" s="1"/>
  <c r="E26" i="19"/>
  <c r="E18" i="19"/>
  <c r="I18" i="19" s="1"/>
  <c r="E17" i="19"/>
  <c r="I17" i="19" s="1"/>
  <c r="E16" i="19"/>
  <c r="I16" i="19" s="1"/>
  <c r="I27" i="19"/>
  <c r="I28" i="19"/>
  <c r="I29" i="19"/>
  <c r="I26" i="19"/>
  <c r="E14" i="19"/>
  <c r="I14" i="19" s="1"/>
  <c r="H30" i="19"/>
  <c r="C10" i="19"/>
  <c r="J20" i="19"/>
  <c r="J18" i="19"/>
  <c r="J16" i="19"/>
  <c r="J14" i="19"/>
  <c r="J19" i="19"/>
  <c r="J17" i="19"/>
  <c r="J15" i="19"/>
  <c r="C33" i="19" l="1"/>
  <c r="D29" i="19"/>
  <c r="D33" i="19" s="1"/>
  <c r="F29" i="19"/>
  <c r="F28" i="19"/>
  <c r="F27" i="19"/>
  <c r="F26" i="19"/>
  <c r="E27" i="19"/>
  <c r="I21" i="19"/>
  <c r="I33" i="19"/>
  <c r="E21" i="19"/>
  <c r="J21" i="19"/>
  <c r="K14" i="19"/>
  <c r="K20" i="19"/>
  <c r="J30" i="19"/>
  <c r="K15" i="19"/>
  <c r="K17" i="19"/>
  <c r="K19" i="19"/>
  <c r="K16" i="19"/>
  <c r="K18" i="19"/>
  <c r="F33" i="19" l="1"/>
  <c r="H29" i="19"/>
  <c r="H28" i="19"/>
  <c r="E33" i="19"/>
  <c r="H26" i="19"/>
  <c r="K21" i="19"/>
  <c r="J28" i="19" l="1"/>
  <c r="J29" i="19"/>
  <c r="J26" i="19"/>
  <c r="H27" i="19"/>
  <c r="G33" i="19"/>
  <c r="J27" i="19" l="1"/>
  <c r="H33" i="19"/>
  <c r="B32" i="19" l="1"/>
  <c r="E9" i="19"/>
  <c r="B30" i="19"/>
  <c r="B26" i="19"/>
  <c r="B28" i="19"/>
  <c r="B29" i="19"/>
  <c r="B27" i="19"/>
  <c r="J33" i="19"/>
  <c r="B33" i="19" l="1"/>
</calcChain>
</file>

<file path=xl/comments1.xml><?xml version="1.0" encoding="utf-8"?>
<comments xmlns="http://schemas.openxmlformats.org/spreadsheetml/2006/main">
  <authors>
    <author>Ref. 8607 - Strauß</author>
  </authors>
  <commentList>
    <comment ref="E3" authorId="0" shapeId="0">
      <text>
        <r>
          <rPr>
            <b/>
            <sz val="9"/>
            <color indexed="81"/>
            <rFont val="Segoe UI"/>
            <family val="2"/>
          </rPr>
          <t>Ref. 8607 - Strauß:</t>
        </r>
        <r>
          <rPr>
            <sz val="9"/>
            <color indexed="81"/>
            <rFont val="Segoe UI"/>
            <family val="2"/>
          </rPr>
          <t xml:space="preserve">
Region mit min. 50.000 Einwohnern erforderlich </t>
        </r>
      </text>
    </comment>
    <comment ref="D4" authorId="0" shapeId="0">
      <text>
        <r>
          <rPr>
            <b/>
            <sz val="9"/>
            <color indexed="81"/>
            <rFont val="Segoe UI"/>
            <family val="2"/>
          </rPr>
          <t>Ref. 8607 - Strauß:</t>
        </r>
        <r>
          <rPr>
            <sz val="9"/>
            <color indexed="81"/>
            <rFont val="Segoe UI"/>
            <family val="2"/>
          </rPr>
          <t xml:space="preserve">
Mind.  10 % des ELER-Plafonds</t>
        </r>
      </text>
    </comment>
    <comment ref="F4" authorId="0" shapeId="0">
      <text>
        <r>
          <rPr>
            <b/>
            <sz val="9"/>
            <color indexed="81"/>
            <rFont val="Segoe UI"/>
            <family val="2"/>
          </rPr>
          <t>Ref. 8607 - Strauß:</t>
        </r>
        <r>
          <rPr>
            <sz val="9"/>
            <color indexed="81"/>
            <rFont val="Segoe UI"/>
            <family val="2"/>
          </rPr>
          <t xml:space="preserve">
Gebietskörperschaften können zusätzliche Mittel der LAG zur Verfügung stellen. </t>
        </r>
      </text>
    </comment>
    <comment ref="A7" authorId="0" shapeId="0">
      <text>
        <r>
          <rPr>
            <b/>
            <sz val="9"/>
            <color indexed="81"/>
            <rFont val="Segoe UI"/>
            <family val="2"/>
          </rPr>
          <t>Ref. 8607 - Strauß:</t>
        </r>
        <r>
          <rPr>
            <sz val="9"/>
            <color indexed="81"/>
            <rFont val="Segoe UI"/>
            <family val="2"/>
          </rPr>
          <t xml:space="preserve">
nationale, regionale oder lokale Behörden, Einrichtungen des öffentlichen Rechts, Behörden-verbände oder Verbände von Einrichtungen des öffentlichen Rechts</t>
        </r>
      </text>
    </comment>
    <comment ref="E12" authorId="0" shapeId="0">
      <text>
        <r>
          <rPr>
            <b/>
            <sz val="9"/>
            <color indexed="81"/>
            <rFont val="Segoe UI"/>
            <family val="2"/>
          </rPr>
          <t>Ref. 8607 - Strauß:</t>
        </r>
        <r>
          <rPr>
            <sz val="9"/>
            <color indexed="81"/>
            <rFont val="Segoe UI"/>
            <family val="2"/>
          </rPr>
          <t xml:space="preserve">
Mittel von nationalen, regionalen oder lokalen Behörden, Einrichtungen des öffentlichen Rechts, Behörden-verbände oder Verbände von Einrichtungen des öffentlichen Rechts</t>
        </r>
      </text>
    </comment>
    <comment ref="I12" authorId="0" shapeId="0">
      <text>
        <r>
          <rPr>
            <b/>
            <sz val="9"/>
            <color indexed="81"/>
            <rFont val="Segoe UI"/>
            <family val="2"/>
          </rPr>
          <t>Ref. 8607 - Strauß:</t>
        </r>
        <r>
          <rPr>
            <sz val="9"/>
            <color indexed="81"/>
            <rFont val="Segoe UI"/>
            <family val="2"/>
          </rPr>
          <t xml:space="preserve">
Summe der ELER-Mittel, Eigenmittel öffentlicher Zuwendungsempfänger, Projekt unabhängige kommunale Mittel und GAK/Landes-Mitel</t>
        </r>
      </text>
    </comment>
    <comment ref="K12" authorId="0" shapeId="0">
      <text>
        <r>
          <rPr>
            <b/>
            <sz val="9"/>
            <color indexed="81"/>
            <rFont val="Segoe UI"/>
            <family val="2"/>
          </rPr>
          <t>Ref. 8607 - Strauß:</t>
        </r>
        <r>
          <rPr>
            <sz val="9"/>
            <color indexed="81"/>
            <rFont val="Segoe UI"/>
            <family val="2"/>
          </rPr>
          <t xml:space="preserve">
Summe der öffentlichen Mitteln insgesamt und private Mittel</t>
        </r>
      </text>
    </comment>
    <comment ref="A13" authorId="0" shapeId="0">
      <text>
        <r>
          <rPr>
            <b/>
            <sz val="9"/>
            <color indexed="81"/>
            <rFont val="Segoe UI"/>
            <family val="2"/>
          </rPr>
          <t>Ref. 8607 - Strauß:</t>
        </r>
        <r>
          <rPr>
            <sz val="9"/>
            <color indexed="81"/>
            <rFont val="Segoe UI"/>
            <family val="2"/>
          </rPr>
          <t xml:space="preserve">
5/6 der Mittel wurden gleichmäßig auf die Jahre 2024-2028 verteilt.
Je 1/12 wurden für 2023 und 2029 vorgesehen. Die ELER-Mittel der Jahre 2028 und 2029 können vorgezogen werden. </t>
        </r>
      </text>
    </comment>
  </commentList>
</comments>
</file>

<file path=xl/comments2.xml><?xml version="1.0" encoding="utf-8"?>
<comments xmlns="http://schemas.openxmlformats.org/spreadsheetml/2006/main">
  <authors>
    <author>Ref. 8607 - Strauß</author>
  </authors>
  <commentList>
    <comment ref="E3" authorId="0" shapeId="0">
      <text>
        <r>
          <rPr>
            <b/>
            <sz val="9"/>
            <color indexed="81"/>
            <rFont val="Segoe UI"/>
            <family val="2"/>
          </rPr>
          <t>Ref. 8607 - Strauß:</t>
        </r>
        <r>
          <rPr>
            <sz val="9"/>
            <color indexed="81"/>
            <rFont val="Segoe UI"/>
            <family val="2"/>
          </rPr>
          <t xml:space="preserve">
Region mit min. 50.000 Einwohnern erforderlich </t>
        </r>
      </text>
    </comment>
    <comment ref="D4" authorId="0" shapeId="0">
      <text>
        <r>
          <rPr>
            <b/>
            <sz val="9"/>
            <color indexed="81"/>
            <rFont val="Segoe UI"/>
            <family val="2"/>
          </rPr>
          <t>Ref. 8607 - Strauß:</t>
        </r>
        <r>
          <rPr>
            <sz val="9"/>
            <color indexed="81"/>
            <rFont val="Segoe UI"/>
            <family val="2"/>
          </rPr>
          <t xml:space="preserve">
Mind.  10 % des ELER-Plafonds</t>
        </r>
      </text>
    </comment>
    <comment ref="F4" authorId="0" shapeId="0">
      <text>
        <r>
          <rPr>
            <b/>
            <sz val="9"/>
            <color indexed="81"/>
            <rFont val="Segoe UI"/>
            <family val="2"/>
          </rPr>
          <t>Ref. 8607 - Strauß:</t>
        </r>
        <r>
          <rPr>
            <sz val="9"/>
            <color indexed="81"/>
            <rFont val="Segoe UI"/>
            <family val="2"/>
          </rPr>
          <t xml:space="preserve">
Gebietskörperschaften können zusätzliche Mittel der LAG zur Verfügung stellen. </t>
        </r>
      </text>
    </comment>
    <comment ref="A7" authorId="0" shapeId="0">
      <text>
        <r>
          <rPr>
            <b/>
            <sz val="9"/>
            <color indexed="81"/>
            <rFont val="Segoe UI"/>
            <family val="2"/>
          </rPr>
          <t>Ref. 8607 - Strauß:</t>
        </r>
        <r>
          <rPr>
            <sz val="9"/>
            <color indexed="81"/>
            <rFont val="Segoe UI"/>
            <family val="2"/>
          </rPr>
          <t xml:space="preserve">
nationale, regionale oder lokale Behörden, Einrichtungen des öffentlichen Rechts, Behörden-verbände oder Verbände von Einrichtungen des öffentlichen Rechts</t>
        </r>
      </text>
    </comment>
    <comment ref="E12" authorId="0" shapeId="0">
      <text>
        <r>
          <rPr>
            <b/>
            <sz val="9"/>
            <color indexed="81"/>
            <rFont val="Segoe UI"/>
            <family val="2"/>
          </rPr>
          <t>Ref. 8607 - Strauß:</t>
        </r>
        <r>
          <rPr>
            <sz val="9"/>
            <color indexed="81"/>
            <rFont val="Segoe UI"/>
            <family val="2"/>
          </rPr>
          <t xml:space="preserve">
Mittel von nationalen, regionalen oder lokalen Behörden, Einrichtungen des öffentlichen Rechts, Behörden-verbände oder Verbände von Einrichtungen des öffentlichen Rechts</t>
        </r>
      </text>
    </comment>
    <comment ref="I12" authorId="0" shapeId="0">
      <text>
        <r>
          <rPr>
            <b/>
            <sz val="9"/>
            <color indexed="81"/>
            <rFont val="Segoe UI"/>
            <family val="2"/>
          </rPr>
          <t>Ref. 8607 - Strauß:</t>
        </r>
        <r>
          <rPr>
            <sz val="9"/>
            <color indexed="81"/>
            <rFont val="Segoe UI"/>
            <family val="2"/>
          </rPr>
          <t xml:space="preserve">
Summe der ELER-Mittel, Eigenmittel öffentlicher Zuwendungsempfänger, Projekt unabhängige kommunale Mittel und GAK/Landes-Mitel</t>
        </r>
      </text>
    </comment>
    <comment ref="K12" authorId="0" shapeId="0">
      <text>
        <r>
          <rPr>
            <b/>
            <sz val="9"/>
            <color indexed="81"/>
            <rFont val="Segoe UI"/>
            <family val="2"/>
          </rPr>
          <t>Ref. 8607 - Strauß:</t>
        </r>
        <r>
          <rPr>
            <sz val="9"/>
            <color indexed="81"/>
            <rFont val="Segoe UI"/>
            <family val="2"/>
          </rPr>
          <t xml:space="preserve">
Summe der öffentlichen Mitteln insgesamt und private Mittel</t>
        </r>
      </text>
    </comment>
    <comment ref="A13" authorId="0" shapeId="0">
      <text>
        <r>
          <rPr>
            <b/>
            <sz val="9"/>
            <color indexed="81"/>
            <rFont val="Segoe UI"/>
            <family val="2"/>
          </rPr>
          <t>Ref. 8607 - Strauß:</t>
        </r>
        <r>
          <rPr>
            <sz val="9"/>
            <color indexed="81"/>
            <rFont val="Segoe UI"/>
            <family val="2"/>
          </rPr>
          <t xml:space="preserve">
5/6 der Mittel wurden gleichmäßig auf die Jahre 2024-2028 verteilt.
Je 1/12 wurden für 2023 und 2029 vorgesehen. Die ELER-Mittel der Jahre 2028 und 2029 können vorgezogen werden. </t>
        </r>
      </text>
    </comment>
  </commentList>
</comments>
</file>

<file path=xl/sharedStrings.xml><?xml version="1.0" encoding="utf-8"?>
<sst xmlns="http://schemas.openxmlformats.org/spreadsheetml/2006/main" count="154" uniqueCount="53">
  <si>
    <t>Landesmittel</t>
  </si>
  <si>
    <t>ELER</t>
  </si>
  <si>
    <t>Projekt unabhängige kommunale Mittel</t>
  </si>
  <si>
    <t>Private Mittel</t>
  </si>
  <si>
    <t>Gesamtausgaben</t>
  </si>
  <si>
    <t>Euro</t>
  </si>
  <si>
    <t>Jahr</t>
  </si>
  <si>
    <t>Handlungsfeld A</t>
  </si>
  <si>
    <t>Handlungsfeld B</t>
  </si>
  <si>
    <t>Handlungsfeld C</t>
  </si>
  <si>
    <t>Handlungsfeld D</t>
  </si>
  <si>
    <t>Finanzplan der LAG Muster</t>
  </si>
  <si>
    <t xml:space="preserve">ELER-Bewirtschaftungsplafonds: </t>
  </si>
  <si>
    <t>Grundplafond</t>
  </si>
  <si>
    <t>Indikativer Ansatz</t>
  </si>
  <si>
    <t>zusätzliche Mittel</t>
  </si>
  <si>
    <t>Herleitung</t>
  </si>
  <si>
    <t>GAK-Mittel</t>
  </si>
  <si>
    <t>Eigenmittel öffentlicher Zuwendungsempfänger</t>
  </si>
  <si>
    <t>Anteil öffentlicher Vorhaben</t>
  </si>
  <si>
    <t>Durchschnittlicher Zuwendungsatz öffentlicher Vorhaben</t>
  </si>
  <si>
    <t>Private Ausgaben</t>
  </si>
  <si>
    <t>Anteil privater Vorhaben</t>
  </si>
  <si>
    <t>Mittelverteilung</t>
  </si>
  <si>
    <t>2023</t>
  </si>
  <si>
    <t>2024</t>
  </si>
  <si>
    <t>2025</t>
  </si>
  <si>
    <t>2026</t>
  </si>
  <si>
    <t>2027</t>
  </si>
  <si>
    <t>2028</t>
  </si>
  <si>
    <t>2029</t>
  </si>
  <si>
    <t>Gesamtsumme</t>
  </si>
  <si>
    <t xml:space="preserve">Projekt unabhängige kommunale Mittel </t>
  </si>
  <si>
    <t>Öffentliche Mittel insgesamt</t>
  </si>
  <si>
    <t xml:space="preserve">Gesamtkosten </t>
  </si>
  <si>
    <t xml:space="preserve">Euro </t>
  </si>
  <si>
    <t>*Planungsvorgabe</t>
  </si>
  <si>
    <t>Land (Land/GAK)</t>
  </si>
  <si>
    <t>*   max. 4 Handlungsfelder</t>
  </si>
  <si>
    <t>Regionalmangement**</t>
  </si>
  <si>
    <t xml:space="preserve">** höchstens 25%, Gebietskörperschaften können außerhalb der LEADER-Förderung Mittel zur Verfügung stellen. </t>
  </si>
  <si>
    <t>Anteil der Mittel für das Regionalmangement</t>
  </si>
  <si>
    <t>Anteil an den öffentlichen Mitteln</t>
  </si>
  <si>
    <t>Anteil an ELER-Mitteln</t>
  </si>
  <si>
    <t>Durchschnittlicher Zuwendungsatz privater Vorhaben</t>
  </si>
  <si>
    <t>dav. Zuschläge für  Bevölkerung über 90.000 Einwohner</t>
  </si>
  <si>
    <t>Regel: Grundplafond 2.000.000 Euro, Aufstockung ab 90.000 Einwohnern pro zusätzliche 10.000 Einwohner um bis zu 100.000 Euro an ELER-Mitteln für die Förderperiode (abhängig vom Gesamtmittelvolumen und Zahl der anerkannten LAG); ab 250.000 Einwohner keine weitere Aufstockung</t>
  </si>
  <si>
    <t>Anteil*</t>
  </si>
  <si>
    <t xml:space="preserve">Ehrenamtliche Bürgerprojekte </t>
  </si>
  <si>
    <t xml:space="preserve"> dav. Landesmittel ehrenamtliche Bürgerprojekte</t>
  </si>
  <si>
    <t>ELER-Anteil</t>
  </si>
  <si>
    <t xml:space="preserve">Anteil öffentlicher Mittel </t>
  </si>
  <si>
    <t xml:space="preserve"> Ehrenamtliche Bürgerprojekte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</si>
</sst>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2" fillId="0" borderId="1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/>
    </xf>
    <xf numFmtId="44" fontId="7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4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10" fontId="2" fillId="0" borderId="1" xfId="2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/>
    <xf numFmtId="10" fontId="7" fillId="2" borderId="1" xfId="2" applyNumberFormat="1" applyFont="1" applyFill="1" applyBorder="1" applyAlignment="1">
      <alignment horizontal="center" vertical="center" wrapText="1"/>
    </xf>
    <xf numFmtId="164" fontId="7" fillId="3" borderId="1" xfId="3" applyNumberFormat="1" applyFont="1" applyFill="1" applyBorder="1" applyAlignment="1" applyProtection="1">
      <alignment horizontal="center" vertical="center" wrapText="1"/>
      <protection locked="0"/>
    </xf>
    <xf numFmtId="10" fontId="7" fillId="3" borderId="1" xfId="2" applyNumberFormat="1" applyFont="1" applyFill="1" applyBorder="1" applyAlignment="1" applyProtection="1">
      <alignment horizontal="center" vertical="center" wrapText="1"/>
      <protection locked="0"/>
    </xf>
    <xf numFmtId="44" fontId="7" fillId="2" borderId="1" xfId="1" applyFont="1" applyFill="1" applyBorder="1" applyAlignment="1" applyProtection="1">
      <alignment horizontal="center" vertical="center" wrapText="1"/>
    </xf>
    <xf numFmtId="10" fontId="7" fillId="2" borderId="1" xfId="2" applyNumberFormat="1" applyFont="1" applyFill="1" applyBorder="1" applyAlignment="1" applyProtection="1">
      <alignment horizontal="center" vertical="center" wrapText="1"/>
    </xf>
    <xf numFmtId="10" fontId="2" fillId="3" borderId="1" xfId="2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44" fontId="7" fillId="3" borderId="1" xfId="1" applyFont="1" applyFill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/>
    <xf numFmtId="4" fontId="2" fillId="3" borderId="1" xfId="0" applyNumberFormat="1" applyFont="1" applyFill="1" applyBorder="1" applyProtection="1">
      <protection locked="0"/>
    </xf>
    <xf numFmtId="43" fontId="4" fillId="2" borderId="1" xfId="3" applyFont="1" applyFill="1" applyBorder="1" applyAlignment="1">
      <alignment horizontal="center" vertical="center"/>
    </xf>
    <xf numFmtId="44" fontId="3" fillId="0" borderId="0" xfId="0" applyNumberFormat="1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Protection="1">
      <protection locked="0"/>
    </xf>
    <xf numFmtId="0" fontId="7" fillId="0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43" fontId="2" fillId="3" borderId="1" xfId="3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0" fontId="2" fillId="0" borderId="1" xfId="2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0" fontId="4" fillId="0" borderId="2" xfId="0" quotePrefix="1" applyFont="1" applyFill="1" applyBorder="1" applyAlignment="1">
      <alignment horizontal="center" vertical="center"/>
    </xf>
    <xf numFmtId="0" fontId="4" fillId="0" borderId="4" xfId="0" quotePrefix="1" applyFont="1" applyFill="1" applyBorder="1" applyAlignment="1">
      <alignment horizontal="center" vertical="center"/>
    </xf>
    <xf numFmtId="10" fontId="3" fillId="0" borderId="0" xfId="2" applyNumberFormat="1" applyFont="1"/>
    <xf numFmtId="10" fontId="2" fillId="2" borderId="2" xfId="2" applyNumberFormat="1" applyFont="1" applyFill="1" applyBorder="1" applyAlignment="1">
      <alignment horizontal="center" vertical="center"/>
    </xf>
    <xf numFmtId="10" fontId="2" fillId="2" borderId="3" xfId="2" applyNumberFormat="1" applyFont="1" applyFill="1" applyBorder="1" applyAlignment="1">
      <alignment horizontal="center" vertical="center"/>
    </xf>
    <xf numFmtId="10" fontId="2" fillId="2" borderId="4" xfId="2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/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/>
  </cellXfs>
  <cellStyles count="4">
    <cellStyle name="Komma" xfId="3" builtinId="3"/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K43"/>
  <sheetViews>
    <sheetView topLeftCell="A7" zoomScale="85" zoomScaleNormal="85" workbookViewId="0">
      <selection activeCell="G39" sqref="G39"/>
    </sheetView>
  </sheetViews>
  <sheetFormatPr baseColWidth="10" defaultColWidth="11.44140625" defaultRowHeight="13.8" x14ac:dyDescent="0.25"/>
  <cols>
    <col min="1" max="1" width="32.21875" style="1" customWidth="1"/>
    <col min="2" max="2" width="15.6640625" style="1" customWidth="1"/>
    <col min="3" max="3" width="24.5546875" style="1" customWidth="1"/>
    <col min="4" max="4" width="28.6640625" style="1" customWidth="1"/>
    <col min="5" max="5" width="22" style="1" customWidth="1"/>
    <col min="6" max="6" width="31.109375" style="1" customWidth="1"/>
    <col min="7" max="8" width="22" style="1" customWidth="1"/>
    <col min="9" max="9" width="20.109375" style="1" customWidth="1"/>
    <col min="10" max="10" width="22" style="1" customWidth="1"/>
    <col min="11" max="11" width="32.33203125" style="1" customWidth="1"/>
    <col min="12" max="12" width="14.6640625" style="1" bestFit="1" customWidth="1"/>
    <col min="13" max="16384" width="11.44140625" style="1"/>
  </cols>
  <sheetData>
    <row r="1" spans="1:11" ht="27" customHeight="1" x14ac:dyDescent="0.25">
      <c r="A1" s="27" t="s">
        <v>11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27" customHeight="1" x14ac:dyDescent="0.25">
      <c r="A2" s="30"/>
      <c r="B2" s="43"/>
      <c r="C2" s="19" t="s">
        <v>14</v>
      </c>
      <c r="D2" s="28" t="s">
        <v>16</v>
      </c>
      <c r="E2" s="29"/>
      <c r="F2" s="29"/>
      <c r="G2" s="29"/>
      <c r="H2" s="29"/>
      <c r="I2" s="29"/>
      <c r="J2" s="29"/>
      <c r="K2" s="29"/>
    </row>
    <row r="3" spans="1:11" ht="102.75" customHeight="1" x14ac:dyDescent="0.25">
      <c r="A3" s="46" t="s">
        <v>12</v>
      </c>
      <c r="B3" s="47"/>
      <c r="C3" s="4">
        <f>+G3+I3</f>
        <v>2000000</v>
      </c>
      <c r="D3" s="3" t="str">
        <f>IF(+E3&lt;50000,"Fehler","Einwohner")</f>
        <v>Fehler</v>
      </c>
      <c r="E3" s="14"/>
      <c r="F3" s="3" t="s">
        <v>13</v>
      </c>
      <c r="G3" s="5">
        <v>2000000</v>
      </c>
      <c r="H3" s="6" t="s">
        <v>45</v>
      </c>
      <c r="I3" s="5">
        <f>IF(E3&lt;90000,0,IF(E3&gt;250000,1600000,(+E3-90000)/10000*100000))</f>
        <v>0</v>
      </c>
      <c r="J3" s="30" t="s">
        <v>46</v>
      </c>
      <c r="K3" s="43"/>
    </row>
    <row r="4" spans="1:11" ht="27" customHeight="1" x14ac:dyDescent="0.25">
      <c r="A4" s="46" t="s">
        <v>2</v>
      </c>
      <c r="B4" s="47"/>
      <c r="C4" s="4">
        <f>+E4+G4</f>
        <v>200000</v>
      </c>
      <c r="D4" s="3" t="s">
        <v>13</v>
      </c>
      <c r="E4" s="16">
        <f>+C3*0.1</f>
        <v>200000</v>
      </c>
      <c r="F4" s="3" t="s">
        <v>15</v>
      </c>
      <c r="G4" s="20"/>
      <c r="H4" s="34" t="str">
        <f>IF(+G8&gt;0.5,"Fehler","")</f>
        <v/>
      </c>
      <c r="I4" s="35"/>
      <c r="J4" s="35"/>
      <c r="K4" s="36"/>
    </row>
    <row r="5" spans="1:11" ht="27" customHeight="1" x14ac:dyDescent="0.25">
      <c r="A5" s="46" t="s">
        <v>0</v>
      </c>
      <c r="B5" s="47"/>
      <c r="C5" s="4">
        <f>500000</f>
        <v>500000</v>
      </c>
      <c r="D5" s="32" t="s">
        <v>49</v>
      </c>
      <c r="E5" s="33"/>
      <c r="F5" s="3" t="str">
        <f>IF(+G5&gt;180000,"Fehler","Euro")</f>
        <v>Euro</v>
      </c>
      <c r="G5" s="23">
        <f>+H15+H16+H17+H18+H19+H20+H14</f>
        <v>0</v>
      </c>
      <c r="H5" s="37"/>
      <c r="I5" s="38"/>
      <c r="J5" s="38"/>
      <c r="K5" s="39"/>
    </row>
    <row r="6" spans="1:11" ht="27" customHeight="1" x14ac:dyDescent="0.25">
      <c r="A6" s="46" t="s">
        <v>17</v>
      </c>
      <c r="B6" s="47"/>
      <c r="C6" s="4">
        <v>500000</v>
      </c>
      <c r="D6" s="19"/>
      <c r="E6" s="19"/>
      <c r="F6" s="9"/>
      <c r="G6" s="19"/>
      <c r="H6" s="37"/>
      <c r="I6" s="38"/>
      <c r="J6" s="38"/>
      <c r="K6" s="39"/>
    </row>
    <row r="7" spans="1:11" ht="73.2" customHeight="1" x14ac:dyDescent="0.25">
      <c r="A7" s="46" t="s">
        <v>18</v>
      </c>
      <c r="B7" s="47"/>
      <c r="C7" s="23" t="str">
        <f>IF(G7=0%,"-",((+C6+C5+C4+C3)/G7-(+C6+C5+C4+C3))*E7)</f>
        <v>-</v>
      </c>
      <c r="D7" s="3" t="s">
        <v>19</v>
      </c>
      <c r="E7" s="15">
        <v>0</v>
      </c>
      <c r="F7" s="6" t="s">
        <v>20</v>
      </c>
      <c r="G7" s="15">
        <v>0</v>
      </c>
      <c r="H7" s="37"/>
      <c r="I7" s="38"/>
      <c r="J7" s="38"/>
      <c r="K7" s="39"/>
    </row>
    <row r="8" spans="1:11" ht="72" customHeight="1" x14ac:dyDescent="0.25">
      <c r="A8" s="46" t="s">
        <v>21</v>
      </c>
      <c r="B8" s="47"/>
      <c r="C8" s="4">
        <f>((+C6+C5+C4+C3)*E8)/G8*E8-(G5/G8)+G5</f>
        <v>6400000</v>
      </c>
      <c r="D8" s="3" t="s">
        <v>22</v>
      </c>
      <c r="E8" s="17">
        <f>1-E7</f>
        <v>1</v>
      </c>
      <c r="F8" s="6" t="s">
        <v>44</v>
      </c>
      <c r="G8" s="15">
        <v>0.5</v>
      </c>
      <c r="H8" s="37"/>
      <c r="I8" s="38"/>
      <c r="J8" s="38"/>
      <c r="K8" s="39"/>
    </row>
    <row r="9" spans="1:11" ht="72" customHeight="1" x14ac:dyDescent="0.25">
      <c r="A9" s="46" t="s">
        <v>41</v>
      </c>
      <c r="B9" s="47"/>
      <c r="C9" s="4"/>
      <c r="D9" s="3" t="s">
        <v>42</v>
      </c>
      <c r="E9" s="13" t="e">
        <f>IF(+H30/H33&gt;25,"Fehler",+H30/H33)</f>
        <v>#VALUE!</v>
      </c>
      <c r="F9" s="3" t="s">
        <v>43</v>
      </c>
      <c r="G9" s="13">
        <f>+C30</f>
        <v>0</v>
      </c>
      <c r="H9" s="37"/>
      <c r="I9" s="38"/>
      <c r="J9" s="38"/>
      <c r="K9" s="39"/>
    </row>
    <row r="10" spans="1:11" ht="27" customHeight="1" x14ac:dyDescent="0.25">
      <c r="A10" s="48" t="s">
        <v>4</v>
      </c>
      <c r="B10" s="49"/>
      <c r="C10" s="7">
        <f>SUM(C3:C8)</f>
        <v>9600000</v>
      </c>
      <c r="D10" s="19"/>
      <c r="E10" s="19"/>
      <c r="F10" s="19"/>
      <c r="G10" s="19"/>
      <c r="H10" s="40"/>
      <c r="I10" s="41"/>
      <c r="J10" s="41"/>
      <c r="K10" s="42"/>
    </row>
    <row r="11" spans="1:11" ht="27" customHeight="1" x14ac:dyDescent="0.25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11" ht="27" customHeight="1" x14ac:dyDescent="0.25">
      <c r="A12" s="69" t="s">
        <v>23</v>
      </c>
      <c r="B12" s="70"/>
      <c r="C12" s="71"/>
      <c r="D12" s="8" t="s">
        <v>1</v>
      </c>
      <c r="E12" s="8" t="s">
        <v>18</v>
      </c>
      <c r="F12" s="8" t="s">
        <v>32</v>
      </c>
      <c r="G12" s="8" t="s">
        <v>37</v>
      </c>
      <c r="H12" s="8" t="s">
        <v>48</v>
      </c>
      <c r="I12" s="8" t="s">
        <v>33</v>
      </c>
      <c r="J12" s="8" t="s">
        <v>3</v>
      </c>
      <c r="K12" s="8" t="s">
        <v>34</v>
      </c>
    </row>
    <row r="13" spans="1:11" s="74" customFormat="1" ht="27" customHeight="1" x14ac:dyDescent="0.25">
      <c r="A13" s="67" t="s">
        <v>6</v>
      </c>
      <c r="B13" s="68"/>
      <c r="C13" s="72" t="s">
        <v>47</v>
      </c>
      <c r="D13" s="73" t="s">
        <v>5</v>
      </c>
      <c r="E13" s="73" t="s">
        <v>5</v>
      </c>
      <c r="F13" s="73" t="s">
        <v>5</v>
      </c>
      <c r="G13" s="73" t="s">
        <v>35</v>
      </c>
      <c r="H13" s="73" t="s">
        <v>35</v>
      </c>
      <c r="I13" s="73" t="s">
        <v>5</v>
      </c>
      <c r="J13" s="73" t="s">
        <v>5</v>
      </c>
      <c r="K13" s="73" t="s">
        <v>5</v>
      </c>
    </row>
    <row r="14" spans="1:11" ht="17.399999999999999" x14ac:dyDescent="0.25">
      <c r="A14" s="60" t="s">
        <v>24</v>
      </c>
      <c r="B14" s="61"/>
      <c r="C14" s="10">
        <v>0.05</v>
      </c>
      <c r="D14" s="21">
        <f>+$C$3*$C14</f>
        <v>100000</v>
      </c>
      <c r="E14" s="21" t="e">
        <f>+$C$7*$C14</f>
        <v>#VALUE!</v>
      </c>
      <c r="F14" s="21">
        <f>+$C$4*$C14</f>
        <v>10000</v>
      </c>
      <c r="G14" s="21">
        <f>(+$C$5++$C$6)*$C14-H14</f>
        <v>50000</v>
      </c>
      <c r="H14" s="25">
        <v>0</v>
      </c>
      <c r="I14" s="21" t="e">
        <f t="shared" ref="I14" si="0">+G14+F14+E14+D14+H14</f>
        <v>#VALUE!</v>
      </c>
      <c r="J14" s="21">
        <f>+$C$8*$C14</f>
        <v>320000</v>
      </c>
      <c r="K14" s="21" t="e">
        <f>+J14+I14</f>
        <v>#VALUE!</v>
      </c>
    </row>
    <row r="15" spans="1:11" ht="17.399999999999999" x14ac:dyDescent="0.25">
      <c r="A15" s="60" t="s">
        <v>25</v>
      </c>
      <c r="B15" s="61"/>
      <c r="C15" s="10">
        <f>1/6</f>
        <v>0.16666666666666666</v>
      </c>
      <c r="D15" s="21">
        <f t="shared" ref="D15:D20" si="1">+$C$3*$C15</f>
        <v>333333.33333333331</v>
      </c>
      <c r="E15" s="21" t="e">
        <f t="shared" ref="E15:E20" si="2">+$C$7*$C15</f>
        <v>#VALUE!</v>
      </c>
      <c r="F15" s="21">
        <f t="shared" ref="F15:F20" si="3">+$C$4*$C15</f>
        <v>33333.333333333328</v>
      </c>
      <c r="G15" s="21">
        <f t="shared" ref="G15:G20" si="4">(+$C$5++$C$6)*$C15-H15</f>
        <v>166666.66666666666</v>
      </c>
      <c r="H15" s="54"/>
      <c r="I15" s="21" t="e">
        <f>+G15+F15+E15+D15+H15</f>
        <v>#VALUE!</v>
      </c>
      <c r="J15" s="21">
        <f t="shared" ref="J15:J20" si="5">+$C$8*$C15</f>
        <v>1066666.6666666665</v>
      </c>
      <c r="K15" s="21" t="e">
        <f t="shared" ref="K15:K20" si="6">+J15+I15</f>
        <v>#VALUE!</v>
      </c>
    </row>
    <row r="16" spans="1:11" ht="17.399999999999999" x14ac:dyDescent="0.25">
      <c r="A16" s="60" t="s">
        <v>26</v>
      </c>
      <c r="B16" s="61"/>
      <c r="C16" s="10">
        <f t="shared" ref="C16:C19" si="7">1/6</f>
        <v>0.16666666666666666</v>
      </c>
      <c r="D16" s="21">
        <f t="shared" si="1"/>
        <v>333333.33333333331</v>
      </c>
      <c r="E16" s="21" t="e">
        <f t="shared" si="2"/>
        <v>#VALUE!</v>
      </c>
      <c r="F16" s="21">
        <f t="shared" si="3"/>
        <v>33333.333333333328</v>
      </c>
      <c r="G16" s="21">
        <f t="shared" si="4"/>
        <v>166666.66666666666</v>
      </c>
      <c r="H16" s="54"/>
      <c r="I16" s="21" t="e">
        <f t="shared" ref="I16:I20" si="8">+G16+F16+E16+D16+H16</f>
        <v>#VALUE!</v>
      </c>
      <c r="J16" s="21">
        <f t="shared" si="5"/>
        <v>1066666.6666666665</v>
      </c>
      <c r="K16" s="21" t="e">
        <f t="shared" si="6"/>
        <v>#VALUE!</v>
      </c>
    </row>
    <row r="17" spans="1:11" ht="17.399999999999999" x14ac:dyDescent="0.25">
      <c r="A17" s="60" t="s">
        <v>27</v>
      </c>
      <c r="B17" s="61"/>
      <c r="C17" s="10">
        <f t="shared" si="7"/>
        <v>0.16666666666666666</v>
      </c>
      <c r="D17" s="21">
        <f t="shared" si="1"/>
        <v>333333.33333333331</v>
      </c>
      <c r="E17" s="21" t="e">
        <f t="shared" si="2"/>
        <v>#VALUE!</v>
      </c>
      <c r="F17" s="21">
        <f t="shared" si="3"/>
        <v>33333.333333333328</v>
      </c>
      <c r="G17" s="21">
        <f t="shared" si="4"/>
        <v>166666.66666666666</v>
      </c>
      <c r="H17" s="54"/>
      <c r="I17" s="21" t="e">
        <f t="shared" si="8"/>
        <v>#VALUE!</v>
      </c>
      <c r="J17" s="21">
        <f t="shared" si="5"/>
        <v>1066666.6666666665</v>
      </c>
      <c r="K17" s="21" t="e">
        <f t="shared" si="6"/>
        <v>#VALUE!</v>
      </c>
    </row>
    <row r="18" spans="1:11" ht="17.399999999999999" x14ac:dyDescent="0.25">
      <c r="A18" s="60" t="s">
        <v>28</v>
      </c>
      <c r="B18" s="61"/>
      <c r="C18" s="10">
        <f t="shared" si="7"/>
        <v>0.16666666666666666</v>
      </c>
      <c r="D18" s="21">
        <f t="shared" si="1"/>
        <v>333333.33333333331</v>
      </c>
      <c r="E18" s="21" t="e">
        <f t="shared" si="2"/>
        <v>#VALUE!</v>
      </c>
      <c r="F18" s="21">
        <f t="shared" si="3"/>
        <v>33333.333333333328</v>
      </c>
      <c r="G18" s="21">
        <f t="shared" si="4"/>
        <v>166666.66666666666</v>
      </c>
      <c r="H18" s="54"/>
      <c r="I18" s="21" t="e">
        <f t="shared" si="8"/>
        <v>#VALUE!</v>
      </c>
      <c r="J18" s="21">
        <f t="shared" si="5"/>
        <v>1066666.6666666665</v>
      </c>
      <c r="K18" s="21" t="e">
        <f t="shared" si="6"/>
        <v>#VALUE!</v>
      </c>
    </row>
    <row r="19" spans="1:11" ht="17.399999999999999" x14ac:dyDescent="0.25">
      <c r="A19" s="60" t="s">
        <v>29</v>
      </c>
      <c r="B19" s="61"/>
      <c r="C19" s="10">
        <f t="shared" si="7"/>
        <v>0.16666666666666666</v>
      </c>
      <c r="D19" s="21">
        <f t="shared" si="1"/>
        <v>333333.33333333331</v>
      </c>
      <c r="E19" s="21" t="e">
        <f t="shared" si="2"/>
        <v>#VALUE!</v>
      </c>
      <c r="F19" s="21">
        <f t="shared" si="3"/>
        <v>33333.333333333328</v>
      </c>
      <c r="G19" s="21">
        <f t="shared" si="4"/>
        <v>166666.66666666666</v>
      </c>
      <c r="H19" s="54"/>
      <c r="I19" s="21" t="e">
        <f t="shared" si="8"/>
        <v>#VALUE!</v>
      </c>
      <c r="J19" s="21">
        <f t="shared" si="5"/>
        <v>1066666.6666666665</v>
      </c>
      <c r="K19" s="21" t="e">
        <f t="shared" si="6"/>
        <v>#VALUE!</v>
      </c>
    </row>
    <row r="20" spans="1:11" ht="17.399999999999999" x14ac:dyDescent="0.25">
      <c r="A20" s="60" t="s">
        <v>30</v>
      </c>
      <c r="B20" s="61"/>
      <c r="C20" s="10">
        <f>1/6-C14</f>
        <v>0.11666666666666665</v>
      </c>
      <c r="D20" s="21">
        <f t="shared" si="1"/>
        <v>233333.33333333331</v>
      </c>
      <c r="E20" s="21" t="e">
        <f t="shared" si="2"/>
        <v>#VALUE!</v>
      </c>
      <c r="F20" s="21">
        <f t="shared" si="3"/>
        <v>23333.333333333332</v>
      </c>
      <c r="G20" s="21">
        <f t="shared" si="4"/>
        <v>116666.66666666666</v>
      </c>
      <c r="H20" s="54"/>
      <c r="I20" s="21" t="e">
        <f t="shared" si="8"/>
        <v>#VALUE!</v>
      </c>
      <c r="J20" s="21">
        <f t="shared" si="5"/>
        <v>746666.66666666663</v>
      </c>
      <c r="K20" s="21" t="e">
        <f t="shared" si="6"/>
        <v>#VALUE!</v>
      </c>
    </row>
    <row r="21" spans="1:11" x14ac:dyDescent="0.25">
      <c r="A21" s="2" t="s">
        <v>31</v>
      </c>
      <c r="B21" s="2"/>
      <c r="C21" s="11">
        <f>IF(SUM(C14:C20)&gt;1,"Fehler",SUM(C14:C20))</f>
        <v>0.99999999999999989</v>
      </c>
      <c r="D21" s="21">
        <f>SUM(D14:D20)</f>
        <v>1999999.9999999998</v>
      </c>
      <c r="E21" s="21" t="e">
        <f>SUM(E14:E20)</f>
        <v>#VALUE!</v>
      </c>
      <c r="F21" s="21">
        <f t="shared" ref="F21:K21" si="9">SUM(F14:F20)</f>
        <v>199999.99999999997</v>
      </c>
      <c r="G21" s="21">
        <f t="shared" si="9"/>
        <v>999999.99999999988</v>
      </c>
      <c r="H21" s="21">
        <f t="shared" si="9"/>
        <v>0</v>
      </c>
      <c r="I21" s="21" t="e">
        <f t="shared" si="9"/>
        <v>#VALUE!</v>
      </c>
      <c r="J21" s="21">
        <f t="shared" si="9"/>
        <v>6399999.9999999991</v>
      </c>
      <c r="K21" s="21" t="e">
        <f t="shared" si="9"/>
        <v>#VALUE!</v>
      </c>
    </row>
    <row r="22" spans="1:11" x14ac:dyDescent="0.25">
      <c r="A22" s="1" t="s">
        <v>36</v>
      </c>
    </row>
    <row r="24" spans="1:11" ht="24" customHeight="1" x14ac:dyDescent="0.25">
      <c r="A24" s="50" t="s">
        <v>23</v>
      </c>
      <c r="B24" s="50" t="s">
        <v>51</v>
      </c>
      <c r="C24" s="52" t="s">
        <v>50</v>
      </c>
      <c r="D24" s="8" t="s">
        <v>1</v>
      </c>
      <c r="E24" s="8" t="s">
        <v>18</v>
      </c>
      <c r="F24" s="8" t="s">
        <v>32</v>
      </c>
      <c r="G24" s="8" t="s">
        <v>37</v>
      </c>
      <c r="H24" s="8" t="s">
        <v>33</v>
      </c>
      <c r="I24" s="8" t="s">
        <v>3</v>
      </c>
      <c r="J24" s="8" t="s">
        <v>34</v>
      </c>
    </row>
    <row r="25" spans="1:11" x14ac:dyDescent="0.25">
      <c r="A25" s="51"/>
      <c r="B25" s="51"/>
      <c r="C25" s="53"/>
      <c r="D25" s="8" t="s">
        <v>5</v>
      </c>
      <c r="E25" s="8" t="s">
        <v>5</v>
      </c>
      <c r="F25" s="8" t="s">
        <v>5</v>
      </c>
      <c r="G25" s="8" t="s">
        <v>35</v>
      </c>
      <c r="H25" s="8" t="s">
        <v>5</v>
      </c>
      <c r="I25" s="8" t="s">
        <v>5</v>
      </c>
      <c r="J25" s="8" t="s">
        <v>5</v>
      </c>
    </row>
    <row r="26" spans="1:11" x14ac:dyDescent="0.25">
      <c r="A26" s="45" t="s">
        <v>7</v>
      </c>
      <c r="B26" s="58" t="e">
        <f>+H26/H$33</f>
        <v>#VALUE!</v>
      </c>
      <c r="C26" s="18"/>
      <c r="D26" s="21">
        <f>+$C$3*$C26</f>
        <v>0</v>
      </c>
      <c r="E26" s="21" t="e">
        <f>(+$C$7-E$30)*C26/(+C$26+C$27+C$28+C$29)</f>
        <v>#VALUE!</v>
      </c>
      <c r="F26" s="21">
        <f>(+$C$4-$F$30)*$C26/(+C$26+C$27+C$28+C$29)</f>
        <v>0</v>
      </c>
      <c r="G26" s="21">
        <f>(+$C$5+$C$6-G$30-G$32)*$C26*1/(1-C$30)</f>
        <v>0</v>
      </c>
      <c r="H26" s="21" t="e">
        <f>+G26+F26+E26+D26</f>
        <v>#VALUE!</v>
      </c>
      <c r="I26" s="21">
        <f>(+$C$8-I$30)*$C26/(+C$26+C$27+C$28+C$29)</f>
        <v>0</v>
      </c>
      <c r="J26" s="21" t="e">
        <f>+I26+H26</f>
        <v>#VALUE!</v>
      </c>
    </row>
    <row r="27" spans="1:11" x14ac:dyDescent="0.25">
      <c r="A27" s="45" t="s">
        <v>8</v>
      </c>
      <c r="B27" s="58" t="e">
        <f t="shared" ref="B27:B30" si="10">+H27/H$33</f>
        <v>#VALUE!</v>
      </c>
      <c r="C27" s="18"/>
      <c r="D27" s="21">
        <f>+$C$3*$C27</f>
        <v>0</v>
      </c>
      <c r="E27" s="21" t="e">
        <f>(+$C$7-E$30)*C27/(+C$26+C$27+C$28+C$29)</f>
        <v>#VALUE!</v>
      </c>
      <c r="F27" s="21">
        <f>(+$C$4-$F$30)*$C27/(+C$26+C$27+C$28+C$29)</f>
        <v>0</v>
      </c>
      <c r="G27" s="21">
        <f>(+$C$5+$C$6-G$30-G$32)*$C27*1/(1-C$30)</f>
        <v>0</v>
      </c>
      <c r="H27" s="21" t="e">
        <f>+G27+F27+E27+D27</f>
        <v>#VALUE!</v>
      </c>
      <c r="I27" s="21">
        <f>(+$C$8-I$30)*$C27/(+C$26+C$27+C$28+C$29)</f>
        <v>0</v>
      </c>
      <c r="J27" s="21" t="e">
        <f t="shared" ref="J27:J33" si="11">+I27+H27</f>
        <v>#VALUE!</v>
      </c>
    </row>
    <row r="28" spans="1:11" x14ac:dyDescent="0.25">
      <c r="A28" s="45" t="s">
        <v>9</v>
      </c>
      <c r="B28" s="58" t="e">
        <f t="shared" si="10"/>
        <v>#VALUE!</v>
      </c>
      <c r="C28" s="18"/>
      <c r="D28" s="21">
        <f>+$C$3*$C28</f>
        <v>0</v>
      </c>
      <c r="E28" s="21" t="e">
        <f>(+$C$7-E$30)*C28/(+C$26+C$27+C$28+C$29)</f>
        <v>#VALUE!</v>
      </c>
      <c r="F28" s="21">
        <f>(+$C$4-$F$30)*$C28/(+C$26+C$27+C$28+C$29)</f>
        <v>0</v>
      </c>
      <c r="G28" s="21">
        <f>(+$C$5+$C$6-G$30-G$32)*$C28*1/(1-C$30)</f>
        <v>0</v>
      </c>
      <c r="H28" s="21" t="e">
        <f>+G28+F28+E28+D28</f>
        <v>#VALUE!</v>
      </c>
      <c r="I28" s="21">
        <f>(+$C$8-I$30)*$C28/(+C$26+C$27+C$28+C$29)</f>
        <v>0</v>
      </c>
      <c r="J28" s="21" t="e">
        <f t="shared" si="11"/>
        <v>#VALUE!</v>
      </c>
    </row>
    <row r="29" spans="1:11" x14ac:dyDescent="0.25">
      <c r="A29" s="45" t="s">
        <v>10</v>
      </c>
      <c r="B29" s="58" t="e">
        <f t="shared" si="10"/>
        <v>#VALUE!</v>
      </c>
      <c r="C29" s="18">
        <f>1-(+C26+C27+C28+C3332+C30)</f>
        <v>1</v>
      </c>
      <c r="D29" s="21">
        <f>+$C$3*$C29</f>
        <v>2000000</v>
      </c>
      <c r="E29" s="21" t="e">
        <f>(+$C$7-E$30)*C29/(+C$26+C$27+C$28+C$29)</f>
        <v>#VALUE!</v>
      </c>
      <c r="F29" s="21">
        <f>(+$C$4-$F$30)*$C29/(+C$26+C$27+C$28+C$29)</f>
        <v>200000</v>
      </c>
      <c r="G29" s="21">
        <f>(+$C$5+$C$6-G$30-G$32)*$C29*1/(1-C$30)</f>
        <v>1000000</v>
      </c>
      <c r="H29" s="21" t="e">
        <f>+G29+F29+E29+D29</f>
        <v>#VALUE!</v>
      </c>
      <c r="I29" s="21">
        <f>(+$C$8-I$30)*$C29/(+C$26+C$27+C$28+C$29)</f>
        <v>6400000</v>
      </c>
      <c r="J29" s="21" t="e">
        <f t="shared" si="11"/>
        <v>#VALUE!</v>
      </c>
    </row>
    <row r="30" spans="1:11" x14ac:dyDescent="0.25">
      <c r="A30" s="45" t="s">
        <v>39</v>
      </c>
      <c r="B30" s="58" t="e">
        <f t="shared" si="10"/>
        <v>#VALUE!</v>
      </c>
      <c r="C30" s="18"/>
      <c r="D30" s="21">
        <f>+$C$3*$C30</f>
        <v>0</v>
      </c>
      <c r="E30" s="66"/>
      <c r="F30" s="22">
        <f>+D30/4</f>
        <v>0</v>
      </c>
      <c r="G30" s="44"/>
      <c r="H30" s="21">
        <f>+G30+F30+E30+D30</f>
        <v>0</v>
      </c>
      <c r="I30" s="22"/>
      <c r="J30" s="21">
        <f t="shared" si="11"/>
        <v>0</v>
      </c>
    </row>
    <row r="31" spans="1:11" ht="6" customHeight="1" x14ac:dyDescent="0.25">
      <c r="A31" s="55"/>
      <c r="B31" s="56"/>
      <c r="C31" s="56"/>
      <c r="D31" s="56"/>
      <c r="E31" s="56"/>
      <c r="F31" s="56"/>
      <c r="G31" s="56"/>
      <c r="H31" s="56"/>
      <c r="I31" s="56"/>
      <c r="J31" s="57"/>
    </row>
    <row r="32" spans="1:11" x14ac:dyDescent="0.25">
      <c r="A32" s="45" t="s">
        <v>52</v>
      </c>
      <c r="B32" s="58" t="e">
        <f>+H32/H$33</f>
        <v>#VALUE!</v>
      </c>
      <c r="C32" s="63"/>
      <c r="D32" s="64"/>
      <c r="E32" s="64"/>
      <c r="F32" s="65"/>
      <c r="G32" s="21">
        <f>+H21</f>
        <v>0</v>
      </c>
      <c r="H32" s="21">
        <f>+G32</f>
        <v>0</v>
      </c>
      <c r="I32" s="21"/>
      <c r="J32" s="21">
        <f>+G32</f>
        <v>0</v>
      </c>
    </row>
    <row r="33" spans="1:10" ht="15.6" x14ac:dyDescent="0.3">
      <c r="A33" s="12" t="s">
        <v>31</v>
      </c>
      <c r="B33" s="59" t="e">
        <f>+B32+B30+B29+B28+B27+B26</f>
        <v>#VALUE!</v>
      </c>
      <c r="C33" s="11">
        <f>IF(SUM(C24:C30)&gt;1,"Fehler",SUM(C24:C30))</f>
        <v>1</v>
      </c>
      <c r="D33" s="21">
        <f>SUM(D26:D30)</f>
        <v>2000000</v>
      </c>
      <c r="E33" s="21" t="e">
        <f>SUM(E26:E30)</f>
        <v>#VALUE!</v>
      </c>
      <c r="F33" s="21">
        <f>SUM(F26:F30)</f>
        <v>200000</v>
      </c>
      <c r="G33" s="21">
        <f>SUM(G26:G30)</f>
        <v>1000000</v>
      </c>
      <c r="H33" s="21" t="e">
        <f>SUM(H26:H32)</f>
        <v>#VALUE!</v>
      </c>
      <c r="I33" s="21">
        <f>SUM(I26:I30)</f>
        <v>6400000</v>
      </c>
      <c r="J33" s="21" t="e">
        <f t="shared" si="11"/>
        <v>#VALUE!</v>
      </c>
    </row>
    <row r="34" spans="1:10" x14ac:dyDescent="0.25">
      <c r="A34" s="1" t="s">
        <v>38</v>
      </c>
    </row>
    <row r="35" spans="1:10" x14ac:dyDescent="0.25">
      <c r="A35" s="1" t="s">
        <v>40</v>
      </c>
    </row>
    <row r="36" spans="1:10" x14ac:dyDescent="0.25">
      <c r="F36" s="22" t="str">
        <f>IF(+F30&gt;C4,"Fehler: Überschreitung der Projekt unabhängigen kommunalen Mittel","")</f>
        <v/>
      </c>
    </row>
    <row r="37" spans="1:10" x14ac:dyDescent="0.25">
      <c r="E37" s="24"/>
      <c r="G37" s="24"/>
      <c r="H37" s="62"/>
    </row>
    <row r="38" spans="1:10" x14ac:dyDescent="0.25">
      <c r="E38" s="24"/>
      <c r="G38" s="24"/>
      <c r="H38" s="24"/>
    </row>
    <row r="39" spans="1:10" x14ac:dyDescent="0.25">
      <c r="E39" s="24"/>
      <c r="G39" s="24"/>
      <c r="H39" s="24"/>
    </row>
    <row r="40" spans="1:10" x14ac:dyDescent="0.25">
      <c r="E40" s="24"/>
      <c r="G40" s="24"/>
      <c r="H40" s="24"/>
    </row>
    <row r="41" spans="1:10" x14ac:dyDescent="0.25">
      <c r="E41" s="24"/>
      <c r="G41" s="24"/>
      <c r="H41" s="24"/>
    </row>
    <row r="42" spans="1:10" x14ac:dyDescent="0.25">
      <c r="E42" s="24"/>
      <c r="G42" s="24"/>
      <c r="H42" s="24"/>
    </row>
    <row r="43" spans="1:10" x14ac:dyDescent="0.25">
      <c r="G43" s="21"/>
      <c r="H43" s="24"/>
    </row>
  </sheetData>
  <mergeCells count="29">
    <mergeCell ref="C32:F32"/>
    <mergeCell ref="A13:B13"/>
    <mergeCell ref="A14:B14"/>
    <mergeCell ref="A15:B15"/>
    <mergeCell ref="A16:B16"/>
    <mergeCell ref="A17:B17"/>
    <mergeCell ref="A18:B18"/>
    <mergeCell ref="A19:B19"/>
    <mergeCell ref="A20:B20"/>
    <mergeCell ref="A12:C12"/>
    <mergeCell ref="C24:C25"/>
    <mergeCell ref="A2:B2"/>
    <mergeCell ref="A24:A25"/>
    <mergeCell ref="B24:B25"/>
    <mergeCell ref="A31:J31"/>
    <mergeCell ref="A1:K1"/>
    <mergeCell ref="D2:K2"/>
    <mergeCell ref="A11:K11"/>
    <mergeCell ref="D5:E5"/>
    <mergeCell ref="H4:K10"/>
    <mergeCell ref="J3:K3"/>
    <mergeCell ref="A3:B3"/>
    <mergeCell ref="A4:B4"/>
    <mergeCell ref="A5:B5"/>
    <mergeCell ref="A6:B6"/>
    <mergeCell ref="A7:B7"/>
    <mergeCell ref="A8:B8"/>
    <mergeCell ref="A9:B9"/>
    <mergeCell ref="A10:B10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K43"/>
  <sheetViews>
    <sheetView tabSelected="1" topLeftCell="B10" zoomScale="85" zoomScaleNormal="85" workbookViewId="0">
      <selection activeCell="D38" sqref="D38"/>
    </sheetView>
  </sheetViews>
  <sheetFormatPr baseColWidth="10" defaultColWidth="11.44140625" defaultRowHeight="13.8" x14ac:dyDescent="0.25"/>
  <cols>
    <col min="1" max="1" width="32.21875" style="1" customWidth="1"/>
    <col min="2" max="2" width="15.6640625" style="1" customWidth="1"/>
    <col min="3" max="3" width="24.5546875" style="1" customWidth="1"/>
    <col min="4" max="4" width="28.6640625" style="1" customWidth="1"/>
    <col min="5" max="5" width="22" style="1" customWidth="1"/>
    <col min="6" max="6" width="31.109375" style="1" customWidth="1"/>
    <col min="7" max="8" width="22" style="1" customWidth="1"/>
    <col min="9" max="9" width="20.109375" style="1" customWidth="1"/>
    <col min="10" max="10" width="22" style="1" customWidth="1"/>
    <col min="11" max="11" width="32.33203125" style="1" customWidth="1"/>
    <col min="12" max="12" width="14.6640625" style="1" bestFit="1" customWidth="1"/>
    <col min="13" max="16384" width="11.44140625" style="1"/>
  </cols>
  <sheetData>
    <row r="1" spans="1:11" ht="27" customHeight="1" x14ac:dyDescent="0.25">
      <c r="A1" s="27" t="s">
        <v>11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27" customHeight="1" x14ac:dyDescent="0.25">
      <c r="A2" s="30"/>
      <c r="B2" s="43"/>
      <c r="C2" s="26" t="s">
        <v>14</v>
      </c>
      <c r="D2" s="28" t="s">
        <v>16</v>
      </c>
      <c r="E2" s="29"/>
      <c r="F2" s="29"/>
      <c r="G2" s="29"/>
      <c r="H2" s="29"/>
      <c r="I2" s="29"/>
      <c r="J2" s="29"/>
      <c r="K2" s="29"/>
    </row>
    <row r="3" spans="1:11" ht="102.75" customHeight="1" x14ac:dyDescent="0.25">
      <c r="A3" s="46" t="s">
        <v>12</v>
      </c>
      <c r="B3" s="47"/>
      <c r="C3" s="4">
        <f>+G3+I3</f>
        <v>2300000</v>
      </c>
      <c r="D3" s="3" t="str">
        <f>IF(+E3&lt;50000,"Fehler","Einwohner")</f>
        <v>Einwohner</v>
      </c>
      <c r="E3" s="14">
        <v>120000</v>
      </c>
      <c r="F3" s="3" t="s">
        <v>13</v>
      </c>
      <c r="G3" s="5">
        <v>2000000</v>
      </c>
      <c r="H3" s="6" t="s">
        <v>45</v>
      </c>
      <c r="I3" s="5">
        <f>IF(E3&lt;90000,0,IF(E3&gt;250000,1600000,(+E3-90000)/10000*100000))</f>
        <v>300000</v>
      </c>
      <c r="J3" s="30" t="s">
        <v>46</v>
      </c>
      <c r="K3" s="43"/>
    </row>
    <row r="4" spans="1:11" ht="27" customHeight="1" x14ac:dyDescent="0.25">
      <c r="A4" s="46" t="s">
        <v>2</v>
      </c>
      <c r="B4" s="47"/>
      <c r="C4" s="4">
        <f>+E4+G4</f>
        <v>330000</v>
      </c>
      <c r="D4" s="3" t="s">
        <v>13</v>
      </c>
      <c r="E4" s="16">
        <f>+C3*0.1</f>
        <v>230000</v>
      </c>
      <c r="F4" s="3" t="s">
        <v>15</v>
      </c>
      <c r="G4" s="20">
        <v>100000</v>
      </c>
      <c r="H4" s="34" t="str">
        <f>IF(+G8&gt;0.5,"Fehler","")</f>
        <v/>
      </c>
      <c r="I4" s="35"/>
      <c r="J4" s="35"/>
      <c r="K4" s="36"/>
    </row>
    <row r="5" spans="1:11" ht="27" customHeight="1" x14ac:dyDescent="0.25">
      <c r="A5" s="46" t="s">
        <v>0</v>
      </c>
      <c r="B5" s="47"/>
      <c r="C5" s="4">
        <f>500000</f>
        <v>500000</v>
      </c>
      <c r="D5" s="32" t="s">
        <v>49</v>
      </c>
      <c r="E5" s="33"/>
      <c r="F5" s="3" t="str">
        <f>IF(+G5&gt;180000,"Fehler","Euro")</f>
        <v>Euro</v>
      </c>
      <c r="G5" s="23">
        <f>+H15+H16+H17+H18+H19+H20+H14</f>
        <v>180000</v>
      </c>
      <c r="H5" s="37"/>
      <c r="I5" s="38"/>
      <c r="J5" s="38"/>
      <c r="K5" s="39"/>
    </row>
    <row r="6" spans="1:11" ht="27" customHeight="1" x14ac:dyDescent="0.25">
      <c r="A6" s="46" t="s">
        <v>17</v>
      </c>
      <c r="B6" s="47"/>
      <c r="C6" s="4">
        <v>500000</v>
      </c>
      <c r="D6" s="26"/>
      <c r="E6" s="26"/>
      <c r="F6" s="9"/>
      <c r="G6" s="26"/>
      <c r="H6" s="37"/>
      <c r="I6" s="38"/>
      <c r="J6" s="38"/>
      <c r="K6" s="39"/>
    </row>
    <row r="7" spans="1:11" ht="73.2" customHeight="1" x14ac:dyDescent="0.25">
      <c r="A7" s="46" t="s">
        <v>18</v>
      </c>
      <c r="B7" s="47"/>
      <c r="C7" s="23">
        <f>IF(G7=0%,"-",((+C6+C5+C4+C3)/G7-(+C6+C5+C4+C3))*E7)</f>
        <v>777857.14285714319</v>
      </c>
      <c r="D7" s="3" t="s">
        <v>19</v>
      </c>
      <c r="E7" s="15">
        <v>0.5</v>
      </c>
      <c r="F7" s="6" t="s">
        <v>20</v>
      </c>
      <c r="G7" s="15">
        <v>0.7</v>
      </c>
      <c r="H7" s="37"/>
      <c r="I7" s="38"/>
      <c r="J7" s="38"/>
      <c r="K7" s="39"/>
    </row>
    <row r="8" spans="1:11" ht="72" customHeight="1" x14ac:dyDescent="0.25">
      <c r="A8" s="46" t="s">
        <v>21</v>
      </c>
      <c r="B8" s="47"/>
      <c r="C8" s="4">
        <f>((+C6+C5+C4+C3)*E8)/G8*E8-(G5/G8)+G5</f>
        <v>1998750</v>
      </c>
      <c r="D8" s="3" t="s">
        <v>22</v>
      </c>
      <c r="E8" s="17">
        <f>1-E7</f>
        <v>0.5</v>
      </c>
      <c r="F8" s="6" t="s">
        <v>44</v>
      </c>
      <c r="G8" s="15">
        <v>0.4</v>
      </c>
      <c r="H8" s="37"/>
      <c r="I8" s="38"/>
      <c r="J8" s="38"/>
      <c r="K8" s="39"/>
    </row>
    <row r="9" spans="1:11" ht="72" customHeight="1" x14ac:dyDescent="0.25">
      <c r="A9" s="46" t="s">
        <v>41</v>
      </c>
      <c r="B9" s="47"/>
      <c r="C9" s="4"/>
      <c r="D9" s="3" t="s">
        <v>42</v>
      </c>
      <c r="E9" s="13">
        <f>IF(+H30/H33&gt;25,"Fehler",+H30/H33)</f>
        <v>0.16306109220547721</v>
      </c>
      <c r="F9" s="3" t="s">
        <v>43</v>
      </c>
      <c r="G9" s="13">
        <f>+C30</f>
        <v>0.25</v>
      </c>
      <c r="H9" s="37"/>
      <c r="I9" s="38"/>
      <c r="J9" s="38"/>
      <c r="K9" s="39"/>
    </row>
    <row r="10" spans="1:11" ht="27" customHeight="1" x14ac:dyDescent="0.25">
      <c r="A10" s="48" t="s">
        <v>4</v>
      </c>
      <c r="B10" s="49"/>
      <c r="C10" s="7">
        <f>SUM(C3:C8)</f>
        <v>6406607.1428571437</v>
      </c>
      <c r="D10" s="26"/>
      <c r="E10" s="26"/>
      <c r="F10" s="26"/>
      <c r="G10" s="26"/>
      <c r="H10" s="40"/>
      <c r="I10" s="41"/>
      <c r="J10" s="41"/>
      <c r="K10" s="42"/>
    </row>
    <row r="11" spans="1:11" ht="27" customHeight="1" x14ac:dyDescent="0.25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11" ht="27" customHeight="1" x14ac:dyDescent="0.25">
      <c r="A12" s="69" t="s">
        <v>23</v>
      </c>
      <c r="B12" s="70"/>
      <c r="C12" s="71"/>
      <c r="D12" s="8" t="s">
        <v>1</v>
      </c>
      <c r="E12" s="8" t="s">
        <v>18</v>
      </c>
      <c r="F12" s="8" t="s">
        <v>32</v>
      </c>
      <c r="G12" s="8" t="s">
        <v>37</v>
      </c>
      <c r="H12" s="8" t="s">
        <v>48</v>
      </c>
      <c r="I12" s="8" t="s">
        <v>33</v>
      </c>
      <c r="J12" s="8" t="s">
        <v>3</v>
      </c>
      <c r="K12" s="8" t="s">
        <v>34</v>
      </c>
    </row>
    <row r="13" spans="1:11" s="74" customFormat="1" ht="27" customHeight="1" x14ac:dyDescent="0.25">
      <c r="A13" s="67" t="s">
        <v>6</v>
      </c>
      <c r="B13" s="68"/>
      <c r="C13" s="72" t="s">
        <v>47</v>
      </c>
      <c r="D13" s="73" t="s">
        <v>5</v>
      </c>
      <c r="E13" s="73" t="s">
        <v>5</v>
      </c>
      <c r="F13" s="73" t="s">
        <v>5</v>
      </c>
      <c r="G13" s="73" t="s">
        <v>35</v>
      </c>
      <c r="H13" s="73" t="s">
        <v>35</v>
      </c>
      <c r="I13" s="73" t="s">
        <v>5</v>
      </c>
      <c r="J13" s="73" t="s">
        <v>5</v>
      </c>
      <c r="K13" s="73" t="s">
        <v>5</v>
      </c>
    </row>
    <row r="14" spans="1:11" ht="17.399999999999999" x14ac:dyDescent="0.25">
      <c r="A14" s="60" t="s">
        <v>24</v>
      </c>
      <c r="B14" s="61"/>
      <c r="C14" s="10">
        <v>0.05</v>
      </c>
      <c r="D14" s="21">
        <f>+$C$3*$C14</f>
        <v>115000</v>
      </c>
      <c r="E14" s="21">
        <f>+$C$7*$C14</f>
        <v>38892.857142857159</v>
      </c>
      <c r="F14" s="21">
        <f>+$C$4*$C14</f>
        <v>16500</v>
      </c>
      <c r="G14" s="21">
        <f>(+$C$5++$C$6)*$C14-H14</f>
        <v>50000</v>
      </c>
      <c r="H14" s="26">
        <v>0</v>
      </c>
      <c r="I14" s="21">
        <f t="shared" ref="I14" si="0">+G14+F14+E14+D14+H14</f>
        <v>220392.85714285716</v>
      </c>
      <c r="J14" s="21">
        <f>+$C$8*$C14</f>
        <v>99937.5</v>
      </c>
      <c r="K14" s="21">
        <f>+J14+I14</f>
        <v>320330.35714285716</v>
      </c>
    </row>
    <row r="15" spans="1:11" ht="17.399999999999999" x14ac:dyDescent="0.25">
      <c r="A15" s="60" t="s">
        <v>25</v>
      </c>
      <c r="B15" s="61"/>
      <c r="C15" s="10">
        <f>1/6</f>
        <v>0.16666666666666666</v>
      </c>
      <c r="D15" s="21">
        <f t="shared" ref="D15:D20" si="1">+$C$3*$C15</f>
        <v>383333.33333333331</v>
      </c>
      <c r="E15" s="21">
        <f t="shared" ref="E15:E20" si="2">+$C$7*$C15</f>
        <v>129642.85714285719</v>
      </c>
      <c r="F15" s="21">
        <f t="shared" ref="F15:F20" si="3">+$C$4*$C15</f>
        <v>55000</v>
      </c>
      <c r="G15" s="21">
        <f t="shared" ref="G15:G20" si="4">(+$C$5++$C$6)*$C15-H15</f>
        <v>136666.66666666666</v>
      </c>
      <c r="H15" s="54">
        <v>30000</v>
      </c>
      <c r="I15" s="21">
        <f>+G15+F15+E15+D15+H15</f>
        <v>734642.85714285716</v>
      </c>
      <c r="J15" s="21">
        <f t="shared" ref="J15:J20" si="5">+$C$8*$C15</f>
        <v>333125</v>
      </c>
      <c r="K15" s="21">
        <f t="shared" ref="K15:K20" si="6">+J15+I15</f>
        <v>1067767.8571428573</v>
      </c>
    </row>
    <row r="16" spans="1:11" ht="17.399999999999999" x14ac:dyDescent="0.25">
      <c r="A16" s="60" t="s">
        <v>26</v>
      </c>
      <c r="B16" s="61"/>
      <c r="C16" s="10">
        <f t="shared" ref="C16:C19" si="7">1/6</f>
        <v>0.16666666666666666</v>
      </c>
      <c r="D16" s="21">
        <f t="shared" si="1"/>
        <v>383333.33333333331</v>
      </c>
      <c r="E16" s="21">
        <f t="shared" si="2"/>
        <v>129642.85714285719</v>
      </c>
      <c r="F16" s="21">
        <f t="shared" si="3"/>
        <v>55000</v>
      </c>
      <c r="G16" s="21">
        <f t="shared" si="4"/>
        <v>136666.66666666666</v>
      </c>
      <c r="H16" s="54">
        <v>30000</v>
      </c>
      <c r="I16" s="21">
        <f t="shared" ref="I16:I20" si="8">+G16+F16+E16+D16+H16</f>
        <v>734642.85714285716</v>
      </c>
      <c r="J16" s="21">
        <f t="shared" si="5"/>
        <v>333125</v>
      </c>
      <c r="K16" s="21">
        <f t="shared" si="6"/>
        <v>1067767.8571428573</v>
      </c>
    </row>
    <row r="17" spans="1:11" ht="17.399999999999999" x14ac:dyDescent="0.25">
      <c r="A17" s="60" t="s">
        <v>27</v>
      </c>
      <c r="B17" s="61"/>
      <c r="C17" s="10">
        <f t="shared" si="7"/>
        <v>0.16666666666666666</v>
      </c>
      <c r="D17" s="21">
        <f t="shared" si="1"/>
        <v>383333.33333333331</v>
      </c>
      <c r="E17" s="21">
        <f t="shared" si="2"/>
        <v>129642.85714285719</v>
      </c>
      <c r="F17" s="21">
        <f t="shared" si="3"/>
        <v>55000</v>
      </c>
      <c r="G17" s="21">
        <f t="shared" si="4"/>
        <v>136666.66666666666</v>
      </c>
      <c r="H17" s="54">
        <v>30000</v>
      </c>
      <c r="I17" s="21">
        <f t="shared" si="8"/>
        <v>734642.85714285716</v>
      </c>
      <c r="J17" s="21">
        <f t="shared" si="5"/>
        <v>333125</v>
      </c>
      <c r="K17" s="21">
        <f t="shared" si="6"/>
        <v>1067767.8571428573</v>
      </c>
    </row>
    <row r="18" spans="1:11" ht="17.399999999999999" x14ac:dyDescent="0.25">
      <c r="A18" s="60" t="s">
        <v>28</v>
      </c>
      <c r="B18" s="61"/>
      <c r="C18" s="10">
        <f t="shared" si="7"/>
        <v>0.16666666666666666</v>
      </c>
      <c r="D18" s="21">
        <f t="shared" si="1"/>
        <v>383333.33333333331</v>
      </c>
      <c r="E18" s="21">
        <f t="shared" si="2"/>
        <v>129642.85714285719</v>
      </c>
      <c r="F18" s="21">
        <f t="shared" si="3"/>
        <v>55000</v>
      </c>
      <c r="G18" s="21">
        <f t="shared" si="4"/>
        <v>136666.66666666666</v>
      </c>
      <c r="H18" s="54">
        <v>30000</v>
      </c>
      <c r="I18" s="21">
        <f t="shared" si="8"/>
        <v>734642.85714285716</v>
      </c>
      <c r="J18" s="21">
        <f t="shared" si="5"/>
        <v>333125</v>
      </c>
      <c r="K18" s="21">
        <f t="shared" si="6"/>
        <v>1067767.8571428573</v>
      </c>
    </row>
    <row r="19" spans="1:11" ht="17.399999999999999" x14ac:dyDescent="0.25">
      <c r="A19" s="60" t="s">
        <v>29</v>
      </c>
      <c r="B19" s="61"/>
      <c r="C19" s="10">
        <f t="shared" si="7"/>
        <v>0.16666666666666666</v>
      </c>
      <c r="D19" s="21">
        <f t="shared" si="1"/>
        <v>383333.33333333331</v>
      </c>
      <c r="E19" s="21">
        <f t="shared" si="2"/>
        <v>129642.85714285719</v>
      </c>
      <c r="F19" s="21">
        <f t="shared" si="3"/>
        <v>55000</v>
      </c>
      <c r="G19" s="21">
        <f t="shared" si="4"/>
        <v>136666.66666666666</v>
      </c>
      <c r="H19" s="54">
        <v>30000</v>
      </c>
      <c r="I19" s="21">
        <f t="shared" si="8"/>
        <v>734642.85714285716</v>
      </c>
      <c r="J19" s="21">
        <f t="shared" si="5"/>
        <v>333125</v>
      </c>
      <c r="K19" s="21">
        <f t="shared" si="6"/>
        <v>1067767.8571428573</v>
      </c>
    </row>
    <row r="20" spans="1:11" ht="17.399999999999999" x14ac:dyDescent="0.25">
      <c r="A20" s="60" t="s">
        <v>30</v>
      </c>
      <c r="B20" s="61"/>
      <c r="C20" s="10">
        <f>1/6-C14</f>
        <v>0.11666666666666665</v>
      </c>
      <c r="D20" s="21">
        <f t="shared" si="1"/>
        <v>268333.33333333331</v>
      </c>
      <c r="E20" s="21">
        <f t="shared" si="2"/>
        <v>90750.000000000029</v>
      </c>
      <c r="F20" s="21">
        <f t="shared" si="3"/>
        <v>38499.999999999993</v>
      </c>
      <c r="G20" s="21">
        <f t="shared" si="4"/>
        <v>86666.666666666657</v>
      </c>
      <c r="H20" s="54">
        <v>30000</v>
      </c>
      <c r="I20" s="21">
        <f t="shared" si="8"/>
        <v>514250</v>
      </c>
      <c r="J20" s="21">
        <f t="shared" si="5"/>
        <v>233187.49999999997</v>
      </c>
      <c r="K20" s="21">
        <f t="shared" si="6"/>
        <v>747437.5</v>
      </c>
    </row>
    <row r="21" spans="1:11" x14ac:dyDescent="0.25">
      <c r="A21" s="2" t="s">
        <v>31</v>
      </c>
      <c r="B21" s="2"/>
      <c r="C21" s="11">
        <f>IF(SUM(C14:C20)&gt;1,"Fehler",SUM(C14:C20))</f>
        <v>0.99999999999999989</v>
      </c>
      <c r="D21" s="21">
        <f>SUM(D14:D20)</f>
        <v>2300000</v>
      </c>
      <c r="E21" s="21">
        <f>SUM(E14:E20)</f>
        <v>777857.14285714307</v>
      </c>
      <c r="F21" s="21">
        <f t="shared" ref="F21:K21" si="9">SUM(F14:F20)</f>
        <v>330000</v>
      </c>
      <c r="G21" s="21">
        <f t="shared" si="9"/>
        <v>819999.99999999988</v>
      </c>
      <c r="H21" s="21">
        <f t="shared" si="9"/>
        <v>180000</v>
      </c>
      <c r="I21" s="21">
        <f t="shared" si="9"/>
        <v>4407857.1428571437</v>
      </c>
      <c r="J21" s="21">
        <f t="shared" si="9"/>
        <v>1998750</v>
      </c>
      <c r="K21" s="21">
        <f t="shared" si="9"/>
        <v>6406607.1428571437</v>
      </c>
    </row>
    <row r="22" spans="1:11" x14ac:dyDescent="0.25">
      <c r="A22" s="1" t="s">
        <v>36</v>
      </c>
    </row>
    <row r="24" spans="1:11" ht="24" customHeight="1" x14ac:dyDescent="0.25">
      <c r="A24" s="50" t="s">
        <v>23</v>
      </c>
      <c r="B24" s="50" t="s">
        <v>51</v>
      </c>
      <c r="C24" s="52" t="s">
        <v>50</v>
      </c>
      <c r="D24" s="8" t="s">
        <v>1</v>
      </c>
      <c r="E24" s="8" t="s">
        <v>18</v>
      </c>
      <c r="F24" s="8" t="s">
        <v>32</v>
      </c>
      <c r="G24" s="8" t="s">
        <v>37</v>
      </c>
      <c r="H24" s="8" t="s">
        <v>33</v>
      </c>
      <c r="I24" s="8" t="s">
        <v>3</v>
      </c>
      <c r="J24" s="8" t="s">
        <v>34</v>
      </c>
    </row>
    <row r="25" spans="1:11" x14ac:dyDescent="0.25">
      <c r="A25" s="51"/>
      <c r="B25" s="51"/>
      <c r="C25" s="53"/>
      <c r="D25" s="8" t="s">
        <v>5</v>
      </c>
      <c r="E25" s="8" t="s">
        <v>5</v>
      </c>
      <c r="F25" s="8" t="s">
        <v>5</v>
      </c>
      <c r="G25" s="8" t="s">
        <v>35</v>
      </c>
      <c r="H25" s="8" t="s">
        <v>5</v>
      </c>
      <c r="I25" s="8" t="s">
        <v>5</v>
      </c>
      <c r="J25" s="8" t="s">
        <v>5</v>
      </c>
    </row>
    <row r="26" spans="1:11" x14ac:dyDescent="0.25">
      <c r="A26" s="45" t="s">
        <v>7</v>
      </c>
      <c r="B26" s="58">
        <f>+H26/H$33</f>
        <v>0.26536757953870249</v>
      </c>
      <c r="C26" s="18">
        <v>0.25</v>
      </c>
      <c r="D26" s="21">
        <f>+$C$3*$C26</f>
        <v>575000</v>
      </c>
      <c r="E26" s="21">
        <f>(+$C$7-E$30)*C26/(+C$26+C$27+C$28+C$29)</f>
        <v>259285.71428571441</v>
      </c>
      <c r="F26" s="21">
        <f>(+$C$4-$F$30)*$C26/(+C$26+C$27+C$28+C$29)</f>
        <v>62083.333333333336</v>
      </c>
      <c r="G26" s="21">
        <f>(+$C$5+$C$6-G$30-G$32)*$C26*1/(1-C$30)</f>
        <v>273333.33333333331</v>
      </c>
      <c r="H26" s="21">
        <f>+G26+F26+E26+D26</f>
        <v>1169702.3809523811</v>
      </c>
      <c r="I26" s="21">
        <f>(+$C$8-I$30)*$C26/(+C$26+C$27+C$28+C$29)</f>
        <v>666250</v>
      </c>
      <c r="J26" s="21">
        <f>+I26+H26</f>
        <v>1835952.3809523811</v>
      </c>
    </row>
    <row r="27" spans="1:11" x14ac:dyDescent="0.25">
      <c r="A27" s="45" t="s">
        <v>8</v>
      </c>
      <c r="B27" s="58">
        <f t="shared" ref="B27:B30" si="10">+H27/H$33</f>
        <v>0.26536757953870249</v>
      </c>
      <c r="C27" s="18">
        <v>0.25</v>
      </c>
      <c r="D27" s="21">
        <f>+$C$3*$C27</f>
        <v>575000</v>
      </c>
      <c r="E27" s="21">
        <f>(+$C$7-E$30)*C27/(+C$26+C$27+C$28+C$29)</f>
        <v>259285.71428571441</v>
      </c>
      <c r="F27" s="21">
        <f>(+$C$4-$F$30)*$C27/(+C$26+C$27+C$28+C$29)</f>
        <v>62083.333333333336</v>
      </c>
      <c r="G27" s="21">
        <f>(+$C$5+$C$6-G$30-G$32)*$C27*1/(1-C$30)</f>
        <v>273333.33333333331</v>
      </c>
      <c r="H27" s="21">
        <f>+G27+F27+E27+D27</f>
        <v>1169702.3809523811</v>
      </c>
      <c r="I27" s="21">
        <f>(+$C$8-I$30)*$C27/(+C$26+C$27+C$28+C$29)</f>
        <v>666250</v>
      </c>
      <c r="J27" s="21">
        <f t="shared" ref="J27:J33" si="11">+I27+H27</f>
        <v>1835952.3809523811</v>
      </c>
    </row>
    <row r="28" spans="1:11" x14ac:dyDescent="0.25">
      <c r="A28" s="45" t="s">
        <v>9</v>
      </c>
      <c r="B28" s="58">
        <f t="shared" si="10"/>
        <v>0.1592205477232215</v>
      </c>
      <c r="C28" s="18">
        <v>0.15</v>
      </c>
      <c r="D28" s="21">
        <f>+$C$3*$C28</f>
        <v>345000</v>
      </c>
      <c r="E28" s="21">
        <f>(+$C$7-E$30)*C28/(+C$26+C$27+C$28+C$29)</f>
        <v>155571.42857142864</v>
      </c>
      <c r="F28" s="21">
        <f>(+$C$4-$F$30)*$C28/(+C$26+C$27+C$28+C$29)</f>
        <v>37250</v>
      </c>
      <c r="G28" s="21">
        <f>(+$C$5+$C$6-G$30-G$32)*$C28*1/(1-C$30)</f>
        <v>164000</v>
      </c>
      <c r="H28" s="21">
        <f>+G28+F28+E28+D28</f>
        <v>701821.42857142864</v>
      </c>
      <c r="I28" s="21">
        <f>(+$C$8-I$30)*$C28/(+C$26+C$27+C$28+C$29)</f>
        <v>399750</v>
      </c>
      <c r="J28" s="21">
        <f t="shared" si="11"/>
        <v>1101571.4285714286</v>
      </c>
    </row>
    <row r="29" spans="1:11" x14ac:dyDescent="0.25">
      <c r="A29" s="45" t="s">
        <v>10</v>
      </c>
      <c r="B29" s="58">
        <f t="shared" si="10"/>
        <v>0.10614703181548098</v>
      </c>
      <c r="C29" s="18">
        <f>1-(+C26+C27+C28+C3332+C30)</f>
        <v>9.9999999999999978E-2</v>
      </c>
      <c r="D29" s="21">
        <f>+$C$3*$C29</f>
        <v>229999.99999999994</v>
      </c>
      <c r="E29" s="21">
        <f>(+$C$7-E$30)*C29/(+C$26+C$27+C$28+C$29)</f>
        <v>103714.28571428574</v>
      </c>
      <c r="F29" s="21">
        <f>(+$C$4-$F$30)*$C29/(+C$26+C$27+C$28+C$29)</f>
        <v>24833.333333333328</v>
      </c>
      <c r="G29" s="21">
        <f>(+$C$5+$C$6-G$30-G$32)*$C29*1/(1-C$30)</f>
        <v>109333.33333333331</v>
      </c>
      <c r="H29" s="21">
        <f>+G29+F29+E29+D29</f>
        <v>467880.95238095231</v>
      </c>
      <c r="I29" s="21">
        <f>(+$C$8-I$30)*$C29/(+C$26+C$27+C$28+C$29)</f>
        <v>266499.99999999994</v>
      </c>
      <c r="J29" s="21">
        <f t="shared" si="11"/>
        <v>734380.95238095219</v>
      </c>
    </row>
    <row r="30" spans="1:11" x14ac:dyDescent="0.25">
      <c r="A30" s="45" t="s">
        <v>39</v>
      </c>
      <c r="B30" s="58">
        <f t="shared" si="10"/>
        <v>0.16306109220547721</v>
      </c>
      <c r="C30" s="18">
        <v>0.25</v>
      </c>
      <c r="D30" s="21">
        <f>+$C$3*$C30</f>
        <v>575000</v>
      </c>
      <c r="E30" s="66"/>
      <c r="F30" s="22">
        <f>+D30/4</f>
        <v>143750</v>
      </c>
      <c r="G30" s="44"/>
      <c r="H30" s="21">
        <f>+G30+F30+E30+D30</f>
        <v>718750</v>
      </c>
      <c r="I30" s="22"/>
      <c r="J30" s="21">
        <f t="shared" si="11"/>
        <v>718750</v>
      </c>
    </row>
    <row r="31" spans="1:11" ht="6" customHeight="1" x14ac:dyDescent="0.25">
      <c r="A31" s="55"/>
      <c r="B31" s="56"/>
      <c r="C31" s="56"/>
      <c r="D31" s="56"/>
      <c r="E31" s="56"/>
      <c r="F31" s="56"/>
      <c r="G31" s="56"/>
      <c r="H31" s="56"/>
      <c r="I31" s="56"/>
      <c r="J31" s="57"/>
    </row>
    <row r="32" spans="1:11" x14ac:dyDescent="0.25">
      <c r="A32" s="45" t="s">
        <v>52</v>
      </c>
      <c r="B32" s="58">
        <f>+H32/H$33</f>
        <v>4.0836169178415163E-2</v>
      </c>
      <c r="C32" s="63"/>
      <c r="D32" s="64"/>
      <c r="E32" s="64"/>
      <c r="F32" s="65"/>
      <c r="G32" s="21">
        <f>+H21</f>
        <v>180000</v>
      </c>
      <c r="H32" s="21">
        <f>+G32</f>
        <v>180000</v>
      </c>
      <c r="I32" s="21"/>
      <c r="J32" s="21">
        <f>+G32</f>
        <v>180000</v>
      </c>
    </row>
    <row r="33" spans="1:10" ht="15.6" x14ac:dyDescent="0.3">
      <c r="A33" s="12" t="s">
        <v>31</v>
      </c>
      <c r="B33" s="59">
        <f>+B32+B30+B29+B28+B27+B26</f>
        <v>0.99999999999999978</v>
      </c>
      <c r="C33" s="11">
        <f>IF(SUM(C24:C30)&gt;1,"Fehler",SUM(C24:C30))</f>
        <v>1</v>
      </c>
      <c r="D33" s="21">
        <f>SUM(D26:D30)</f>
        <v>2300000</v>
      </c>
      <c r="E33" s="21">
        <f>SUM(E26:E30)</f>
        <v>777857.14285714319</v>
      </c>
      <c r="F33" s="21">
        <f>SUM(F26:F30)</f>
        <v>330000</v>
      </c>
      <c r="G33" s="21">
        <f>SUM(G26:G30)</f>
        <v>820000</v>
      </c>
      <c r="H33" s="21">
        <f>SUM(H26:H32)</f>
        <v>4407857.1428571437</v>
      </c>
      <c r="I33" s="21">
        <f>SUM(I26:I30)</f>
        <v>1998750</v>
      </c>
      <c r="J33" s="21">
        <f t="shared" si="11"/>
        <v>6406607.1428571437</v>
      </c>
    </row>
    <row r="34" spans="1:10" x14ac:dyDescent="0.25">
      <c r="A34" s="1" t="s">
        <v>38</v>
      </c>
    </row>
    <row r="35" spans="1:10" x14ac:dyDescent="0.25">
      <c r="A35" s="1" t="s">
        <v>40</v>
      </c>
    </row>
    <row r="36" spans="1:10" x14ac:dyDescent="0.25">
      <c r="F36" s="22" t="str">
        <f>IF(+F30&gt;C4,"Fehler: Überschreitung der Projekt unabhängigen kommunalen Mittel","")</f>
        <v/>
      </c>
    </row>
    <row r="37" spans="1:10" x14ac:dyDescent="0.25">
      <c r="E37" s="24"/>
      <c r="G37" s="24"/>
      <c r="H37" s="62"/>
    </row>
    <row r="38" spans="1:10" x14ac:dyDescent="0.25">
      <c r="E38" s="24"/>
      <c r="G38" s="24"/>
      <c r="H38" s="24"/>
    </row>
    <row r="39" spans="1:10" x14ac:dyDescent="0.25">
      <c r="E39" s="24"/>
      <c r="G39" s="24"/>
      <c r="H39" s="24"/>
    </row>
    <row r="40" spans="1:10" x14ac:dyDescent="0.25">
      <c r="E40" s="24"/>
      <c r="G40" s="24"/>
      <c r="H40" s="24"/>
    </row>
    <row r="41" spans="1:10" x14ac:dyDescent="0.25">
      <c r="E41" s="24"/>
      <c r="G41" s="24"/>
      <c r="H41" s="24"/>
    </row>
    <row r="42" spans="1:10" x14ac:dyDescent="0.25">
      <c r="E42" s="24"/>
      <c r="G42" s="24"/>
      <c r="H42" s="24"/>
    </row>
    <row r="43" spans="1:10" x14ac:dyDescent="0.25">
      <c r="G43" s="21"/>
      <c r="H43" s="24"/>
    </row>
  </sheetData>
  <mergeCells count="29">
    <mergeCell ref="C32:F32"/>
    <mergeCell ref="A19:B19"/>
    <mergeCell ref="A20:B20"/>
    <mergeCell ref="A24:A25"/>
    <mergeCell ref="B24:B25"/>
    <mergeCell ref="C24:C25"/>
    <mergeCell ref="A31:J31"/>
    <mergeCell ref="A13:B13"/>
    <mergeCell ref="A14:B14"/>
    <mergeCell ref="A15:B15"/>
    <mergeCell ref="A16:B16"/>
    <mergeCell ref="A17:B17"/>
    <mergeCell ref="A18:B18"/>
    <mergeCell ref="A7:B7"/>
    <mergeCell ref="A8:B8"/>
    <mergeCell ref="A9:B9"/>
    <mergeCell ref="A10:B10"/>
    <mergeCell ref="A11:K11"/>
    <mergeCell ref="A12:C12"/>
    <mergeCell ref="A1:K1"/>
    <mergeCell ref="A2:B2"/>
    <mergeCell ref="D2:K2"/>
    <mergeCell ref="A3:B3"/>
    <mergeCell ref="J3:K3"/>
    <mergeCell ref="A4:B4"/>
    <mergeCell ref="H4:K10"/>
    <mergeCell ref="A5:B5"/>
    <mergeCell ref="D5:E5"/>
    <mergeCell ref="A6:B6"/>
  </mergeCell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Julia Werner"/>
    <f:field ref="FSCFOLIO_1_1001_FieldCurrentDate" text="26.10.2021 16:05"/>
    <f:field ref="CCAPRECONFIG_15_1001_Objektname" text="210929 Finanzplan_LILE" edit="true"/>
    <f:field ref="DEPRECONFIG_15_1001_Objektname" text="210929 Finanzplan_LILE" edit="true"/>
    <f:field ref="RLPCFG_15_1700_Aktenbetreff" text="LEADER 2021 - 2027" edit="true"/>
    <f:field ref="RLPCFG_15_1700_SchlagwortederAkte" text="" edit="true"/>
    <f:field ref="RLPCFG_15_1700_FreitextAkte1" text="" edit="true"/>
    <f:field ref="RLPCFG_15_1700_FreitextAkte2" text="" edit="true"/>
    <f:field ref="RLPCFG_15_1700_FreitextAkte3" text="" edit="true"/>
    <f:field ref="RLPCFG_15_1700_Vorgangsbetreff" text="Erstellung der LILE im GAP-SP" edit="true"/>
    <f:field ref="RLPCFG_15_1700_BemerkungVorgang" text="" edit="true"/>
    <f:field ref="RLPCFG_15_1700_SchlagworteVorgang" text="" edit="true"/>
    <f:field ref="RLPCFG_15_1700_FreitextVorgang1" text="" edit="true"/>
    <f:field ref="RLPCFG_15_1700_FreitextVorgang2" text="" edit="true"/>
    <f:field ref="RLPCFG_15_1700_FreitextVorgang3" text="" edit="true"/>
    <f:field ref="RLPCFG_15_1700_BetreffDokument" text="Infos zur Erstellung der LILE &amp; LOI" edit="true"/>
    <f:field ref="RLPCFG_15_1700_FreitextAusgang1" text="" edit="true"/>
    <f:field ref="RLPCFG_15_1700_FreitextAusgang2" text="" edit="true"/>
    <f:field ref="RLPCFG_15_1700_FreitextAusgang3" text="" edit="true"/>
    <f:field ref="RLPCFG_15_1700_SchlagworteAusgang" text="" edit="true"/>
    <f:field ref="RLPCFG_15_1700_AdressatenAusgang" text="" multiline="true"/>
    <f:field ref="objname" text="210929 Finanzplan_LILE" edit="true"/>
    <f:field ref="objsubject" text="" edit="true"/>
    <f:field ref="objcreatedby" text="Werner, Julia"/>
    <f:field ref="objcreatedat" date="2021-09-29T13:24:10" text="29.09.2021 13:24:10"/>
    <f:field ref="objchangedby" text="Werner, Julia"/>
    <f:field ref="objmodifiedat" date="2021-10-26T15:51:30" text="26.10.2021 15:51:30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DEPRECONFIG_15_1001_Objektname" text="Objektname"/>
    <f:field ref="RLPCFG_15_1700_Aktenbetreff" text="Aktenbetreff"/>
    <f:field ref="RLPCFG_15_1700_SchlagwortederAkte" text="Schlagworte der Akte"/>
    <f:field ref="RLPCFG_15_1700_FreitextAkte1" text="Freitext Akte 1"/>
    <f:field ref="RLPCFG_15_1700_FreitextAkte2" text="Freitext Akte 2"/>
    <f:field ref="RLPCFG_15_1700_FreitextAkte3" text="Freitext Akte 3"/>
    <f:field ref="RLPCFG_15_1700_Vorgangsbetreff" text="Vorgangsbetreff"/>
    <f:field ref="RLPCFG_15_1700_BemerkungVorgang" text="Bemerkung Vorgang"/>
    <f:field ref="RLPCFG_15_1700_SchlagworteVorgang" text="Schlagworte Vorgang"/>
    <f:field ref="RLPCFG_15_1700_FreitextVorgang1" text="Freitext Vorgang 1"/>
    <f:field ref="RLPCFG_15_1700_FreitextVorgang2" text="Freitext Vorgang 2"/>
    <f:field ref="RLPCFG_15_1700_FreitextVorgang3" text="Freitext Vorgang 3"/>
    <f:field ref="RLPCFG_15_1700_BetreffDokument" text="Betreff Dokument"/>
    <f:field ref="RLPCFG_15_1700_FreitextAusgang1" text="Freitext Ausgang 1"/>
    <f:field ref="RLPCFG_15_1700_FreitextAusgang2" text="Freitext Ausgang 2"/>
    <f:field ref="RLPCFG_15_1700_FreitextAusgang3" text="Freitext Ausgang 3"/>
    <f:field ref="RLPCFG_15_1700_SchlagworteAusgang" text="Schlagworte Ausgang"/>
    <f:field ref="RLPCFG_15_1700_AdressatenAusgang" text="Adressaten Ausgang"/>
    <f:field ref="objname" text="Name"/>
    <f:field ref="objsubject" text="Betreff (einzeilig)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Mustertabelle</vt:lpstr>
      <vt:lpstr>Beispiel</vt:lpstr>
    </vt:vector>
  </TitlesOfParts>
  <Company>BK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Viehweger, Jan-Patrick (MULEWF)</dc:creator>
  <cp:lastModifiedBy>RP - Referat 8607</cp:lastModifiedBy>
  <cp:lastPrinted>2018-02-16T05:36:34Z</cp:lastPrinted>
  <dcterms:created xsi:type="dcterms:W3CDTF">2015-08-03T07:28:29Z</dcterms:created>
  <dcterms:modified xsi:type="dcterms:W3CDTF">2022-02-10T19:59:29Z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RLPCFG@15.1700:File_SpecReferenceName">
    <vt:lpwstr/>
  </property>
  <property fmtid="{D5CDD505-2E9C-101B-9397-08002B2CF9AE}" pid="3" name="FSC#RLPCFG@15.1700:File_Filereference">
    <vt:lpwstr>6034-0053-0801 8608</vt:lpwstr>
  </property>
  <property fmtid="{D5CDD505-2E9C-101B-9397-08002B2CF9AE}" pid="4" name="FSC#RLPCFG@15.1700:File_RLPFilereference">
    <vt:lpwstr>6034-0053</vt:lpwstr>
  </property>
  <property fmtid="{D5CDD505-2E9C-101B-9397-08002B2CF9AE}" pid="5" name="FSC#RLPCFG@15.1700:File_FileRespOrg">
    <vt:lpwstr>0801 8608 - Förderung LEADER, EIP und sonstiger Maßnahmen für den ländlichen Raum</vt:lpwstr>
  </property>
  <property fmtid="{D5CDD505-2E9C-101B-9397-08002B2CF9AE}" pid="6" name="FSC#RLPCFG@15.1700:File_Subject">
    <vt:lpwstr>LEADER 2021 - 2027</vt:lpwstr>
  </property>
  <property fmtid="{D5CDD505-2E9C-101B-9397-08002B2CF9AE}" pid="7" name="FSC#RLPCFG@15.1700:File_RegistryMark">
    <vt:lpwstr/>
  </property>
  <property fmtid="{D5CDD505-2E9C-101B-9397-08002B2CF9AE}" pid="8" name="FSC#RLPCFG@15.1700:File_Keywords">
    <vt:lpwstr/>
  </property>
  <property fmtid="{D5CDD505-2E9C-101B-9397-08002B2CF9AE}" pid="9" name="FSC#RLPCFG@15.1700:File_Freetext_1">
    <vt:lpwstr/>
  </property>
  <property fmtid="{D5CDD505-2E9C-101B-9397-08002B2CF9AE}" pid="10" name="FSC#RLPCFG@15.1700:File_Freetext_2">
    <vt:lpwstr/>
  </property>
  <property fmtid="{D5CDD505-2E9C-101B-9397-08002B2CF9AE}" pid="11" name="FSC#RLPCFG@15.1700:File_Freetext_3">
    <vt:lpwstr/>
  </property>
  <property fmtid="{D5CDD505-2E9C-101B-9397-08002B2CF9AE}" pid="12" name="FSC#RLPCFG@15.1700:Procedure_Filereference">
    <vt:lpwstr>6034-0053#2020/0003-0801 8608</vt:lpwstr>
  </property>
  <property fmtid="{D5CDD505-2E9C-101B-9397-08002B2CF9AE}" pid="13" name="FSC#RLPCFG@15.1700:Procedure_Subject">
    <vt:lpwstr>Erstellung der LILE im GAP-SP</vt:lpwstr>
  </property>
  <property fmtid="{D5CDD505-2E9C-101B-9397-08002B2CF9AE}" pid="14" name="FSC#RLPCFG@15.1700:Procedure_Fileresp_Firstname">
    <vt:lpwstr>Julia</vt:lpwstr>
  </property>
  <property fmtid="{D5CDD505-2E9C-101B-9397-08002B2CF9AE}" pid="15" name="FSC#RLPCFG@15.1700:Procedure_Fileresp_Title">
    <vt:lpwstr/>
  </property>
  <property fmtid="{D5CDD505-2E9C-101B-9397-08002B2CF9AE}" pid="16" name="FSC#RLPCFG@15.1700:Procedure_Fileresp_Lastname">
    <vt:lpwstr>Werner</vt:lpwstr>
  </property>
  <property fmtid="{D5CDD505-2E9C-101B-9397-08002B2CF9AE}" pid="17" name="FSC#RLPCFG@15.1700:Procedure_Fileresp_OU">
    <vt:lpwstr>0801 8608 - Förderung LEADER, EIP und sonstiger Maßnahmen für den ländlichen Raum</vt:lpwstr>
  </property>
  <property fmtid="{D5CDD505-2E9C-101B-9397-08002B2CF9AE}" pid="18" name="FSC#RLPCFG@15.1700:Procedure_Filenotice">
    <vt:lpwstr/>
  </property>
  <property fmtid="{D5CDD505-2E9C-101B-9397-08002B2CF9AE}" pid="19" name="FSC#RLPCFG@15.1700:Procedure_Keywords">
    <vt:lpwstr/>
  </property>
  <property fmtid="{D5CDD505-2E9C-101B-9397-08002B2CF9AE}" pid="20" name="FSC#RLPCFG@15.1700:Procedure_Freetext_1">
    <vt:lpwstr/>
  </property>
  <property fmtid="{D5CDD505-2E9C-101B-9397-08002B2CF9AE}" pid="21" name="FSC#RLPCFG@15.1700:Procedure_Freetext_2">
    <vt:lpwstr/>
  </property>
  <property fmtid="{D5CDD505-2E9C-101B-9397-08002B2CF9AE}" pid="22" name="FSC#RLPCFG@15.1700:Procedure_Freetext_3">
    <vt:lpwstr/>
  </property>
  <property fmtid="{D5CDD505-2E9C-101B-9397-08002B2CF9AE}" pid="23" name="FSC#RLPCFG@15.1700:Procedure_Old_Filereference">
    <vt:lpwstr/>
  </property>
  <property fmtid="{D5CDD505-2E9C-101B-9397-08002B2CF9AE}" pid="24" name="FSC#RLPCFG@15.1700:Outgoing_Filereference">
    <vt:lpwstr>6034-0053#2020/0003-0801 8608.0001</vt:lpwstr>
  </property>
  <property fmtid="{D5CDD505-2E9C-101B-9397-08002B2CF9AE}" pid="25" name="FSC#RLPCFG@15.1700:Outgoing_Filesubj">
    <vt:lpwstr>Infos zur Erstellung der LILE &amp; LOI</vt:lpwstr>
  </property>
  <property fmtid="{D5CDD505-2E9C-101B-9397-08002B2CF9AE}" pid="26" name="FSC#RLPCFG@15.1700:Outgoing_Foreignnr">
    <vt:lpwstr/>
  </property>
  <property fmtid="{D5CDD505-2E9C-101B-9397-08002B2CF9AE}" pid="27" name="FSC#RLPCFG@15.1700:Outgoing_Freetext_1">
    <vt:lpwstr/>
  </property>
  <property fmtid="{D5CDD505-2E9C-101B-9397-08002B2CF9AE}" pid="28" name="FSC#RLPCFG@15.1700:Outgoing_Freetext_2">
    <vt:lpwstr/>
  </property>
  <property fmtid="{D5CDD505-2E9C-101B-9397-08002B2CF9AE}" pid="29" name="FSC#RLPCFG@15.1700:Outgoing_Freetext_3">
    <vt:lpwstr/>
  </property>
  <property fmtid="{D5CDD505-2E9C-101B-9397-08002B2CF9AE}" pid="30" name="FSC#RLPCFG@15.1700:Outgoing_Keywords">
    <vt:lpwstr/>
  </property>
  <property fmtid="{D5CDD505-2E9C-101B-9397-08002B2CF9AE}" pid="31" name="FSC#RLPCFG@15.1700:Outgoing_Old_Filereference">
    <vt:lpwstr/>
  </property>
  <property fmtid="{D5CDD505-2E9C-101B-9397-08002B2CF9AE}" pid="32" name="FSC#RLPCFG@15.1700:Outgoing_Author_Title">
    <vt:lpwstr/>
  </property>
  <property fmtid="{D5CDD505-2E9C-101B-9397-08002B2CF9AE}" pid="33" name="FSC#RLPCFG@15.1700:Outgoing_Author_Firstname">
    <vt:lpwstr>Julia</vt:lpwstr>
  </property>
  <property fmtid="{D5CDD505-2E9C-101B-9397-08002B2CF9AE}" pid="34" name="FSC#RLPCFG@15.1700:Outgoing_Author_Lastname">
    <vt:lpwstr>Werner</vt:lpwstr>
  </property>
  <property fmtid="{D5CDD505-2E9C-101B-9397-08002B2CF9AE}" pid="35" name="FSC#RLPCFG@15.1700:Outgoing_Author_Email">
    <vt:lpwstr>Julia.Werner@mwvlw.rlp.de</vt:lpwstr>
  </property>
  <property fmtid="{D5CDD505-2E9C-101B-9397-08002B2CF9AE}" pid="36" name="FSC#RLPCFG@15.1700:Outgoing_Author_Telephone">
    <vt:lpwstr>+49 6131 16-2466</vt:lpwstr>
  </property>
  <property fmtid="{D5CDD505-2E9C-101B-9397-08002B2CF9AE}" pid="37" name="FSC#RLPCFG@15.1700:Outgoing_Author_Fax">
    <vt:lpwstr>+49 6131 16-172466</vt:lpwstr>
  </property>
  <property fmtid="{D5CDD505-2E9C-101B-9397-08002B2CF9AE}" pid="38" name="FSC#RLPCFG@15.1700:Outgoing_FinalSign_Title">
    <vt:lpwstr/>
  </property>
  <property fmtid="{D5CDD505-2E9C-101B-9397-08002B2CF9AE}" pid="39" name="FSC#RLPCFG@15.1700:Outgoing_FinalSign_Firstname">
    <vt:lpwstr/>
  </property>
  <property fmtid="{D5CDD505-2E9C-101B-9397-08002B2CF9AE}" pid="40" name="FSC#RLPCFG@15.1700:Outgoing_FinalSign_Lastname">
    <vt:lpwstr/>
  </property>
  <property fmtid="{D5CDD505-2E9C-101B-9397-08002B2CF9AE}" pid="41" name="FSC#RLPCFG@15.1700:Outgoing_FinalSign_Email">
    <vt:lpwstr/>
  </property>
  <property fmtid="{D5CDD505-2E9C-101B-9397-08002B2CF9AE}" pid="42" name="FSC#RLPCFG@15.1700:Outgoing_FinalSign_Telephone">
    <vt:lpwstr/>
  </property>
  <property fmtid="{D5CDD505-2E9C-101B-9397-08002B2CF9AE}" pid="43" name="FSC#RLPCFG@15.1700:Outgoing_FinalSign_Fax">
    <vt:lpwstr/>
  </property>
  <property fmtid="{D5CDD505-2E9C-101B-9397-08002B2CF9AE}" pid="44" name="FSC#RLPCFG@15.1700:Outgoing_FinalSign_Date">
    <vt:lpwstr>21.07.2020</vt:lpwstr>
  </property>
  <property fmtid="{D5CDD505-2E9C-101B-9397-08002B2CF9AE}" pid="45" name="FSC#RLPCFG@15.1700:Outgoing_FinalSign_Date_2">
    <vt:lpwstr>21. Juli 2020</vt:lpwstr>
  </property>
  <property fmtid="{D5CDD505-2E9C-101B-9397-08002B2CF9AE}" pid="46" name="FSC#RLPCFG@15.1700:Outgoing_FinalSign_LastDate">
    <vt:lpwstr/>
  </property>
  <property fmtid="{D5CDD505-2E9C-101B-9397-08002B2CF9AE}" pid="47" name="FSC#RLPCFG@15.1700:Outgoing_objcreatedat">
    <vt:lpwstr>21. Juli 2020</vt:lpwstr>
  </property>
  <property fmtid="{D5CDD505-2E9C-101B-9397-08002B2CF9AE}" pid="48" name="FSC#RLPCFG@15.1700:Outgoing_docdate">
    <vt:lpwstr/>
  </property>
  <property fmtid="{D5CDD505-2E9C-101B-9397-08002B2CF9AE}" pid="49" name="FSC#RLPCFG@15.1700:Outgoing_OrganisationName">
    <vt:lpwstr>Ministerium für Wirtschaft, Verkehr, Landwirtschaft und Weinbau</vt:lpwstr>
  </property>
  <property fmtid="{D5CDD505-2E9C-101B-9397-08002B2CF9AE}" pid="50" name="FSC#RLPCFG@15.1700:Outgoing_OrganisationStreet">
    <vt:lpwstr>Stiftsstr. 9</vt:lpwstr>
  </property>
  <property fmtid="{D5CDD505-2E9C-101B-9397-08002B2CF9AE}" pid="51" name="FSC#RLPCFG@15.1700:Outgoing_OrganisationHousenumber">
    <vt:lpwstr/>
  </property>
  <property fmtid="{D5CDD505-2E9C-101B-9397-08002B2CF9AE}" pid="52" name="FSC#RLPCFG@15.1700:Outgoing_OrganisationZipCode">
    <vt:lpwstr>55116</vt:lpwstr>
  </property>
  <property fmtid="{D5CDD505-2E9C-101B-9397-08002B2CF9AE}" pid="53" name="FSC#RLPCFG@15.1700:Outgoing_OrganisationCity">
    <vt:lpwstr>Mainz</vt:lpwstr>
  </property>
  <property fmtid="{D5CDD505-2E9C-101B-9397-08002B2CF9AE}" pid="54" name="FSC#RLPCFG@15.1700:Outgoing_OrganisationCountry">
    <vt:lpwstr/>
  </property>
  <property fmtid="{D5CDD505-2E9C-101B-9397-08002B2CF9AE}" pid="55" name="FSC#RLPCFG@15.1700:Outgoing_OrganisationPOBox">
    <vt:lpwstr>32 69</vt:lpwstr>
  </property>
  <property fmtid="{D5CDD505-2E9C-101B-9397-08002B2CF9AE}" pid="56" name="FSC#RLPCFG@15.1700:Outgoing_OrganisationDescription">
    <vt:lpwstr>www.mwvlw.rlp.de</vt:lpwstr>
  </property>
  <property fmtid="{D5CDD505-2E9C-101B-9397-08002B2CF9AE}" pid="57" name="FSC#RLPCFG@15.1700:Outgoing_OrganisationTelnumber">
    <vt:lpwstr>0</vt:lpwstr>
  </property>
  <property fmtid="{D5CDD505-2E9C-101B-9397-08002B2CF9AE}" pid="58" name="FSC#RLPCFG@15.1700:Outgoing_OrganisationFax">
    <vt:lpwstr>2100</vt:lpwstr>
  </property>
  <property fmtid="{D5CDD505-2E9C-101B-9397-08002B2CF9AE}" pid="59" name="FSC#RLPCFG@15.1700:Outgoing_OrganisationEmail">
    <vt:lpwstr>poststelle@mwvlw.rlp.de</vt:lpwstr>
  </property>
  <property fmtid="{D5CDD505-2E9C-101B-9397-08002B2CF9AE}" pid="60" name="FSC#RLPCFG@15.1700:SubFileDocument_objowngroup_grshortname">
    <vt:lpwstr>0801 8608</vt:lpwstr>
  </property>
  <property fmtid="{D5CDD505-2E9C-101B-9397-08002B2CF9AE}" pid="61" name="FSC#RLPCFG@15.1700:SubFileDocument_objowngroup_grshortname_special">
    <vt:lpwstr>8608</vt:lpwstr>
  </property>
  <property fmtid="{D5CDD505-2E9C-101B-9397-08002B2CF9AE}" pid="62" name="FSC#RLPCFG@15.1700:Procedure_diarynumber">
    <vt:lpwstr/>
  </property>
  <property fmtid="{D5CDD505-2E9C-101B-9397-08002B2CF9AE}" pid="63" name="FSC#COOELAK@1.1001:Subject">
    <vt:lpwstr>LEADER 2021 - 2027</vt:lpwstr>
  </property>
  <property fmtid="{D5CDD505-2E9C-101B-9397-08002B2CF9AE}" pid="64" name="FSC#COOELAK@1.1001:FileReference">
    <vt:lpwstr>6034-0053-0801 8608</vt:lpwstr>
  </property>
  <property fmtid="{D5CDD505-2E9C-101B-9397-08002B2CF9AE}" pid="65" name="FSC#COOELAK@1.1001:FileRefYear">
    <vt:lpwstr>2020</vt:lpwstr>
  </property>
  <property fmtid="{D5CDD505-2E9C-101B-9397-08002B2CF9AE}" pid="66" name="FSC#COOELAK@1.1001:FileRefOrdinal">
    <vt:lpwstr>53</vt:lpwstr>
  </property>
  <property fmtid="{D5CDD505-2E9C-101B-9397-08002B2CF9AE}" pid="67" name="FSC#COOELAK@1.1001:FileRefOU">
    <vt:lpwstr>0801 8608</vt:lpwstr>
  </property>
  <property fmtid="{D5CDD505-2E9C-101B-9397-08002B2CF9AE}" pid="68" name="FSC#COOELAK@1.1001:Organization">
    <vt:lpwstr/>
  </property>
  <property fmtid="{D5CDD505-2E9C-101B-9397-08002B2CF9AE}" pid="69" name="FSC#COOELAK@1.1001:Owner">
    <vt:lpwstr>Werner Julia</vt:lpwstr>
  </property>
  <property fmtid="{D5CDD505-2E9C-101B-9397-08002B2CF9AE}" pid="70" name="FSC#COOELAK@1.1001:OwnerExtension">
    <vt:lpwstr>2466</vt:lpwstr>
  </property>
  <property fmtid="{D5CDD505-2E9C-101B-9397-08002B2CF9AE}" pid="71" name="FSC#COOELAK@1.1001:OwnerFaxExtension">
    <vt:lpwstr>172466</vt:lpwstr>
  </property>
  <property fmtid="{D5CDD505-2E9C-101B-9397-08002B2CF9AE}" pid="72" name="FSC#COOELAK@1.1001:DispatchedBy">
    <vt:lpwstr/>
  </property>
  <property fmtid="{D5CDD505-2E9C-101B-9397-08002B2CF9AE}" pid="73" name="FSC#COOELAK@1.1001:DispatchedAt">
    <vt:lpwstr/>
  </property>
  <property fmtid="{D5CDD505-2E9C-101B-9397-08002B2CF9AE}" pid="74" name="FSC#COOELAK@1.1001:ApprovedBy">
    <vt:lpwstr/>
  </property>
  <property fmtid="{D5CDD505-2E9C-101B-9397-08002B2CF9AE}" pid="75" name="FSC#COOELAK@1.1001:ApprovedAt">
    <vt:lpwstr/>
  </property>
  <property fmtid="{D5CDD505-2E9C-101B-9397-08002B2CF9AE}" pid="76" name="FSC#COOELAK@1.1001:Department">
    <vt:lpwstr>0801 8608 (Förderung LEADER, EIP und sonstiger Maßnahmen für den ländlichen Raum)</vt:lpwstr>
  </property>
  <property fmtid="{D5CDD505-2E9C-101B-9397-08002B2CF9AE}" pid="77" name="FSC#COOELAK@1.1001:CreatedAt">
    <vt:lpwstr>29.09.2021</vt:lpwstr>
  </property>
  <property fmtid="{D5CDD505-2E9C-101B-9397-08002B2CF9AE}" pid="78" name="FSC#COOELAK@1.1001:OU">
    <vt:lpwstr>0801 8608 (Förderung LEADER, EIP und sonstiger Maßnahmen für den ländlichen Raum)</vt:lpwstr>
  </property>
  <property fmtid="{D5CDD505-2E9C-101B-9397-08002B2CF9AE}" pid="79" name="FSC#COOELAK@1.1001:Priority">
    <vt:lpwstr> ()</vt:lpwstr>
  </property>
  <property fmtid="{D5CDD505-2E9C-101B-9397-08002B2CF9AE}" pid="80" name="FSC#COOELAK@1.1001:ObjBarCode">
    <vt:lpwstr>*COO.2298.107.5.2036027*</vt:lpwstr>
  </property>
  <property fmtid="{D5CDD505-2E9C-101B-9397-08002B2CF9AE}" pid="81" name="FSC#COOELAK@1.1001:RefBarCode">
    <vt:lpwstr>*COO.2298.107.2.1689473*</vt:lpwstr>
  </property>
  <property fmtid="{D5CDD505-2E9C-101B-9397-08002B2CF9AE}" pid="82" name="FSC#COOELAK@1.1001:FileRefBarCode">
    <vt:lpwstr>*6034-0053-0801 8608*</vt:lpwstr>
  </property>
  <property fmtid="{D5CDD505-2E9C-101B-9397-08002B2CF9AE}" pid="83" name="FSC#COOELAK@1.1001:ExternalRef">
    <vt:lpwstr/>
  </property>
  <property fmtid="{D5CDD505-2E9C-101B-9397-08002B2CF9AE}" pid="84" name="FSC#COOELAK@1.1001:IncomingNumber">
    <vt:lpwstr/>
  </property>
  <property fmtid="{D5CDD505-2E9C-101B-9397-08002B2CF9AE}" pid="85" name="FSC#COOELAK@1.1001:IncomingSubject">
    <vt:lpwstr/>
  </property>
  <property fmtid="{D5CDD505-2E9C-101B-9397-08002B2CF9AE}" pid="86" name="FSC#COOELAK@1.1001:ProcessResponsible">
    <vt:lpwstr/>
  </property>
  <property fmtid="{D5CDD505-2E9C-101B-9397-08002B2CF9AE}" pid="87" name="FSC#COOELAK@1.1001:ProcessResponsiblePhone">
    <vt:lpwstr/>
  </property>
  <property fmtid="{D5CDD505-2E9C-101B-9397-08002B2CF9AE}" pid="88" name="FSC#COOELAK@1.1001:ProcessResponsibleMail">
    <vt:lpwstr/>
  </property>
  <property fmtid="{D5CDD505-2E9C-101B-9397-08002B2CF9AE}" pid="89" name="FSC#COOELAK@1.1001:ProcessResponsibleFax">
    <vt:lpwstr/>
  </property>
  <property fmtid="{D5CDD505-2E9C-101B-9397-08002B2CF9AE}" pid="90" name="FSC#COOELAK@1.1001:ApproverFirstName">
    <vt:lpwstr/>
  </property>
  <property fmtid="{D5CDD505-2E9C-101B-9397-08002B2CF9AE}" pid="91" name="FSC#COOELAK@1.1001:ApproverSurName">
    <vt:lpwstr/>
  </property>
  <property fmtid="{D5CDD505-2E9C-101B-9397-08002B2CF9AE}" pid="92" name="FSC#COOELAK@1.1001:ApproverTitle">
    <vt:lpwstr/>
  </property>
  <property fmtid="{D5CDD505-2E9C-101B-9397-08002B2CF9AE}" pid="93" name="FSC#COOELAK@1.1001:ExternalDate">
    <vt:lpwstr/>
  </property>
  <property fmtid="{D5CDD505-2E9C-101B-9397-08002B2CF9AE}" pid="94" name="FSC#COOELAK@1.1001:SettlementApprovedAt">
    <vt:lpwstr/>
  </property>
  <property fmtid="{D5CDD505-2E9C-101B-9397-08002B2CF9AE}" pid="95" name="FSC#COOELAK@1.1001:BaseNumber">
    <vt:lpwstr>6034</vt:lpwstr>
  </property>
  <property fmtid="{D5CDD505-2E9C-101B-9397-08002B2CF9AE}" pid="96" name="FSC#COOELAK@1.1001:CurrentUserRolePos">
    <vt:lpwstr>Leitung</vt:lpwstr>
  </property>
  <property fmtid="{D5CDD505-2E9C-101B-9397-08002B2CF9AE}" pid="97" name="FSC#COOELAK@1.1001:CurrentUserEmail">
    <vt:lpwstr>Julia.Werner@mwvlw.rlp.de</vt:lpwstr>
  </property>
  <property fmtid="{D5CDD505-2E9C-101B-9397-08002B2CF9AE}" pid="98" name="FSC#ELAKGOV@1.1001:PersonalSubjGender">
    <vt:lpwstr/>
  </property>
  <property fmtid="{D5CDD505-2E9C-101B-9397-08002B2CF9AE}" pid="99" name="FSC#ELAKGOV@1.1001:PersonalSubjFirstName">
    <vt:lpwstr/>
  </property>
  <property fmtid="{D5CDD505-2E9C-101B-9397-08002B2CF9AE}" pid="100" name="FSC#ELAKGOV@1.1001:PersonalSubjSurName">
    <vt:lpwstr/>
  </property>
  <property fmtid="{D5CDD505-2E9C-101B-9397-08002B2CF9AE}" pid="101" name="FSC#ELAKGOV@1.1001:PersonalSubjSalutation">
    <vt:lpwstr/>
  </property>
  <property fmtid="{D5CDD505-2E9C-101B-9397-08002B2CF9AE}" pid="102" name="FSC#ELAKGOV@1.1001:PersonalSubjAddress">
    <vt:lpwstr/>
  </property>
  <property fmtid="{D5CDD505-2E9C-101B-9397-08002B2CF9AE}" pid="103" name="FSC#ATSTATECFG@1.1001:Office">
    <vt:lpwstr>Förderung LEADER, EIP und sonstiger Maßnahmen für den ländlichen Raum</vt:lpwstr>
  </property>
  <property fmtid="{D5CDD505-2E9C-101B-9397-08002B2CF9AE}" pid="104" name="FSC#ATSTATECFG@1.1001:Agent">
    <vt:lpwstr/>
  </property>
  <property fmtid="{D5CDD505-2E9C-101B-9397-08002B2CF9AE}" pid="105" name="FSC#ATSTATECFG@1.1001:AgentPhone">
    <vt:lpwstr/>
  </property>
  <property fmtid="{D5CDD505-2E9C-101B-9397-08002B2CF9AE}" pid="106" name="FSC#ATSTATECFG@1.1001:DepartmentFax">
    <vt:lpwstr/>
  </property>
  <property fmtid="{D5CDD505-2E9C-101B-9397-08002B2CF9AE}" pid="107" name="FSC#ATSTATECFG@1.1001:DepartmentEmail">
    <vt:lpwstr/>
  </property>
  <property fmtid="{D5CDD505-2E9C-101B-9397-08002B2CF9AE}" pid="108" name="FSC#ATSTATECFG@1.1001:SubfileDate">
    <vt:lpwstr>21.07.2020</vt:lpwstr>
  </property>
  <property fmtid="{D5CDD505-2E9C-101B-9397-08002B2CF9AE}" pid="109" name="FSC#ATSTATECFG@1.1001:SubfileSubject">
    <vt:lpwstr>Infos zur Erstellung der LILE &amp; LOI</vt:lpwstr>
  </property>
  <property fmtid="{D5CDD505-2E9C-101B-9397-08002B2CF9AE}" pid="110" name="FSC#ATSTATECFG@1.1001:DepartmentZipCode">
    <vt:lpwstr/>
  </property>
  <property fmtid="{D5CDD505-2E9C-101B-9397-08002B2CF9AE}" pid="111" name="FSC#ATSTATECFG@1.1001:DepartmentCountry">
    <vt:lpwstr/>
  </property>
  <property fmtid="{D5CDD505-2E9C-101B-9397-08002B2CF9AE}" pid="112" name="FSC#ATSTATECFG@1.1001:DepartmentCity">
    <vt:lpwstr/>
  </property>
  <property fmtid="{D5CDD505-2E9C-101B-9397-08002B2CF9AE}" pid="113" name="FSC#ATSTATECFG@1.1001:DepartmentStreet">
    <vt:lpwstr/>
  </property>
  <property fmtid="{D5CDD505-2E9C-101B-9397-08002B2CF9AE}" pid="114" name="FSC#ATSTATECFG@1.1001:DepartmentDVR">
    <vt:lpwstr/>
  </property>
  <property fmtid="{D5CDD505-2E9C-101B-9397-08002B2CF9AE}" pid="115" name="FSC#ATSTATECFG@1.1001:DepartmentUID">
    <vt:lpwstr/>
  </property>
  <property fmtid="{D5CDD505-2E9C-101B-9397-08002B2CF9AE}" pid="116" name="FSC#ATSTATECFG@1.1001:SubfileReference">
    <vt:lpwstr>6034-0053#2020/0003-0801 8608.0001</vt:lpwstr>
  </property>
  <property fmtid="{D5CDD505-2E9C-101B-9397-08002B2CF9AE}" pid="117" name="FSC#ATSTATECFG@1.1001:Clause">
    <vt:lpwstr/>
  </property>
  <property fmtid="{D5CDD505-2E9C-101B-9397-08002B2CF9AE}" pid="118" name="FSC#ATSTATECFG@1.1001:ApprovedSignature">
    <vt:lpwstr/>
  </property>
  <property fmtid="{D5CDD505-2E9C-101B-9397-08002B2CF9AE}" pid="119" name="FSC#ATSTATECFG@1.1001:BankAccount">
    <vt:lpwstr/>
  </property>
  <property fmtid="{D5CDD505-2E9C-101B-9397-08002B2CF9AE}" pid="120" name="FSC#ATSTATECFG@1.1001:BankAccountOwner">
    <vt:lpwstr/>
  </property>
  <property fmtid="{D5CDD505-2E9C-101B-9397-08002B2CF9AE}" pid="121" name="FSC#ATSTATECFG@1.1001:BankInstitute">
    <vt:lpwstr/>
  </property>
  <property fmtid="{D5CDD505-2E9C-101B-9397-08002B2CF9AE}" pid="122" name="FSC#ATSTATECFG@1.1001:BankAccountID">
    <vt:lpwstr/>
  </property>
  <property fmtid="{D5CDD505-2E9C-101B-9397-08002B2CF9AE}" pid="123" name="FSC#ATSTATECFG@1.1001:BankAccountIBAN">
    <vt:lpwstr/>
  </property>
  <property fmtid="{D5CDD505-2E9C-101B-9397-08002B2CF9AE}" pid="124" name="FSC#ATSTATECFG@1.1001:BankAccountBIC">
    <vt:lpwstr/>
  </property>
  <property fmtid="{D5CDD505-2E9C-101B-9397-08002B2CF9AE}" pid="125" name="FSC#ATSTATECFG@1.1001:BankName">
    <vt:lpwstr/>
  </property>
  <property fmtid="{D5CDD505-2E9C-101B-9397-08002B2CF9AE}" pid="126" name="FSC#COOELAK@1.1001:ObjectAddressees">
    <vt:lpwstr/>
  </property>
  <property fmtid="{D5CDD505-2E9C-101B-9397-08002B2CF9AE}" pid="127" name="FSC#FSCGOVDE@1.1001:FileRefOUEmail">
    <vt:lpwstr/>
  </property>
  <property fmtid="{D5CDD505-2E9C-101B-9397-08002B2CF9AE}" pid="128" name="FSC#FSCGOVDE@1.1001:ProcedureReference">
    <vt:lpwstr>6034-0053#2020/0003-0801 8608</vt:lpwstr>
  </property>
  <property fmtid="{D5CDD505-2E9C-101B-9397-08002B2CF9AE}" pid="129" name="FSC#FSCGOVDE@1.1001:FileSubject">
    <vt:lpwstr>LEADER 2021 - 2027</vt:lpwstr>
  </property>
  <property fmtid="{D5CDD505-2E9C-101B-9397-08002B2CF9AE}" pid="130" name="FSC#FSCGOVDE@1.1001:ProcedureSubject">
    <vt:lpwstr>Erstellung der LILE im GAP-SP</vt:lpwstr>
  </property>
  <property fmtid="{D5CDD505-2E9C-101B-9397-08002B2CF9AE}" pid="131" name="FSC#FSCGOVDE@1.1001:SignFinalVersionBy">
    <vt:lpwstr/>
  </property>
  <property fmtid="{D5CDD505-2E9C-101B-9397-08002B2CF9AE}" pid="132" name="FSC#FSCGOVDE@1.1001:SignFinalVersionAt">
    <vt:lpwstr/>
  </property>
  <property fmtid="{D5CDD505-2E9C-101B-9397-08002B2CF9AE}" pid="133" name="FSC#FSCGOVDE@1.1001:ProcedureRefBarCode">
    <vt:lpwstr>6034-0053#2020/0003-0801 8608</vt:lpwstr>
  </property>
  <property fmtid="{D5CDD505-2E9C-101B-9397-08002B2CF9AE}" pid="134" name="FSC#FSCGOVDE@1.1001:FileAddSubj">
    <vt:lpwstr/>
  </property>
  <property fmtid="{D5CDD505-2E9C-101B-9397-08002B2CF9AE}" pid="135" name="FSC#FSCGOVDE@1.1001:DocumentSubj">
    <vt:lpwstr>Infos zur Erstellung der LILE &amp; LOI</vt:lpwstr>
  </property>
  <property fmtid="{D5CDD505-2E9C-101B-9397-08002B2CF9AE}" pid="136" name="FSC#FSCGOVDE@1.1001:FileRel">
    <vt:lpwstr/>
  </property>
  <property fmtid="{D5CDD505-2E9C-101B-9397-08002B2CF9AE}" pid="137" name="FSC#COOSYSTEM@1.1:Container">
    <vt:lpwstr>COO.2298.107.5.2036027</vt:lpwstr>
  </property>
  <property fmtid="{D5CDD505-2E9C-101B-9397-08002B2CF9AE}" pid="138" name="FSC#FSCFOLIO@1.1001:docpropproject">
    <vt:lpwstr/>
  </property>
  <property fmtid="{D5CDD505-2E9C-101B-9397-08002B2CF9AE}" pid="139" name="FSC#CCAPRECONFIGG@15.1001:DepartmentON">
    <vt:lpwstr/>
  </property>
  <property fmtid="{D5CDD505-2E9C-101B-9397-08002B2CF9AE}" pid="140" name="FSC#COOELAK@1.1001:replyreference">
    <vt:lpwstr/>
  </property>
  <property fmtid="{D5CDD505-2E9C-101B-9397-08002B2CF9AE}" pid="141" name="FSC#DEPRECONFIG@15.1001:DocumentTitle">
    <vt:lpwstr>200714 Informationen zur Erstellung der LILE im Rahmen des GAP-SP im Förderzeitraum 2021 - 2027</vt:lpwstr>
  </property>
  <property fmtid="{D5CDD505-2E9C-101B-9397-08002B2CF9AE}" pid="142" name="FSC#DEPRECONFIG@15.1001:ProcedureTitle">
    <vt:lpwstr/>
  </property>
  <property fmtid="{D5CDD505-2E9C-101B-9397-08002B2CF9AE}" pid="143" name="FSC#DEPRECONFIG@15.1001:AuthorTitle">
    <vt:lpwstr/>
  </property>
  <property fmtid="{D5CDD505-2E9C-101B-9397-08002B2CF9AE}" pid="144" name="FSC#DEPRECONFIG@15.1001:AuthorSalution">
    <vt:lpwstr/>
  </property>
  <property fmtid="{D5CDD505-2E9C-101B-9397-08002B2CF9AE}" pid="145" name="FSC#DEPRECONFIG@15.1001:AuthorName">
    <vt:lpwstr>Julia Werner</vt:lpwstr>
  </property>
  <property fmtid="{D5CDD505-2E9C-101B-9397-08002B2CF9AE}" pid="146" name="FSC#DEPRECONFIG@15.1001:AuthorMail">
    <vt:lpwstr>Julia.Werner@mwvlw.rlp.de</vt:lpwstr>
  </property>
  <property fmtid="{D5CDD505-2E9C-101B-9397-08002B2CF9AE}" pid="147" name="FSC#DEPRECONFIG@15.1001:AuthorTelephone">
    <vt:lpwstr>+49 6131 16-2466</vt:lpwstr>
  </property>
  <property fmtid="{D5CDD505-2E9C-101B-9397-08002B2CF9AE}" pid="148" name="FSC#DEPRECONFIG@15.1001:AuthorFax">
    <vt:lpwstr>+49 6131 16-172466</vt:lpwstr>
  </property>
  <property fmtid="{D5CDD505-2E9C-101B-9397-08002B2CF9AE}" pid="149" name="FSC#DEPRECONFIG@15.1001:AuthorOE">
    <vt:lpwstr>0801 8608 (Förderung LEADER, EIP und sonstiger Maßnahmen für den ländlichen Raum)</vt:lpwstr>
  </property>
</Properties>
</file>